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70" windowHeight="10520" tabRatio="802" activeTab="0"/>
  </bookViews>
  <sheets>
    <sheet name="Отчет Пожертвования 2019" sheetId="1" r:id="rId1"/>
    <sheet name="Данные Пожертвования_2019" sheetId="2" r:id="rId2"/>
    <sheet name="Отчет Расходование 2019" sheetId="3" r:id="rId3"/>
    <sheet name="Данные расходы_2019" sheetId="4" r:id="rId4"/>
    <sheet name="Отчет Проценты 2019" sheetId="5" r:id="rId5"/>
    <sheet name="Данные Проценты_2019" sheetId="6" r:id="rId6"/>
    <sheet name="Отчет Добрый Магазин" sheetId="7" state="hidden" r:id="rId7"/>
    <sheet name="Покупки Добрый Магазин" sheetId="8" state="hidden" r:id="rId8"/>
  </sheets>
  <definedNames>
    <definedName name="_xlnm._FilterDatabase" localSheetId="1" hidden="1">'Данные Пожертвования_2019'!$A$11:$F$1835</definedName>
    <definedName name="_xlnm._FilterDatabase" localSheetId="3" hidden="1">'Данные расходы_2019'!$A$4:$E$78</definedName>
    <definedName name="Excel_BuiltIn__FilterDatabase" localSheetId="1">'Данные Пожертвования_2019'!$A$11:$E$62</definedName>
    <definedName name="Excel_BuiltIn__FilterDatabase">#REF!</definedName>
  </definedNames>
  <calcPr fullCalcOnLoad="1"/>
  <pivotCaches>
    <pivotCache cacheId="2" r:id="rId9"/>
    <pivotCache cacheId="1" r:id="rId10"/>
    <pivotCache cacheId="3" r:id="rId11"/>
    <pivotCache cacheId="5" r:id="rId12"/>
  </pivotCaches>
</workbook>
</file>

<file path=xl/comments4.xml><?xml version="1.0" encoding="utf-8"?>
<comments xmlns="http://schemas.openxmlformats.org/spreadsheetml/2006/main">
  <authors>
    <author>Финагина Елена</author>
  </authors>
  <commentList>
    <comment ref="E29" authorId="0">
      <text>
        <r>
          <rPr>
            <sz val="9"/>
            <rFont val="Tahoma"/>
            <family val="2"/>
          </rPr>
          <t xml:space="preserve">
Возврат излишне перечисленных средств</t>
        </r>
      </text>
    </comment>
    <comment ref="E19" authorId="0">
      <text>
        <r>
          <rPr>
            <sz val="9"/>
            <rFont val="Tahoma"/>
            <family val="2"/>
          </rPr>
          <t>Оплата произведена на сумму 60300 рублей, медицинских услуг оказано на 42880 рублей, остаток средств возвращен в размере 17420 рублей</t>
        </r>
      </text>
    </comment>
  </commentList>
</comments>
</file>

<file path=xl/sharedStrings.xml><?xml version="1.0" encoding="utf-8"?>
<sst xmlns="http://schemas.openxmlformats.org/spreadsheetml/2006/main" count="6960" uniqueCount="885">
  <si>
    <t>собрано*</t>
  </si>
  <si>
    <t>На лечение детей</t>
  </si>
  <si>
    <t>Назначение платежа</t>
  </si>
  <si>
    <t>Дата</t>
  </si>
  <si>
    <t>Фамилия / Наименование компании</t>
  </si>
  <si>
    <t>Имя</t>
  </si>
  <si>
    <t>Отчество</t>
  </si>
  <si>
    <t>(пусто)</t>
  </si>
  <si>
    <t>На уставную деятельность</t>
  </si>
  <si>
    <t>Итог</t>
  </si>
  <si>
    <t>Уставная деятельность</t>
  </si>
  <si>
    <t>Уставная деятельность Итог</t>
  </si>
  <si>
    <t>(пусто) Итог</t>
  </si>
  <si>
    <t>Общий итог</t>
  </si>
  <si>
    <t>Сумма</t>
  </si>
  <si>
    <t>Елена</t>
  </si>
  <si>
    <t>Финагина</t>
  </si>
  <si>
    <t>Игоревна</t>
  </si>
  <si>
    <t>Отчет о поступлении процентов по депозитам в 2016 году</t>
  </si>
  <si>
    <t>остаток к сбору</t>
  </si>
  <si>
    <t>Анонимное пожертвование</t>
  </si>
  <si>
    <t>2016 год</t>
  </si>
  <si>
    <t>Катя Грошева</t>
  </si>
  <si>
    <t>Итого</t>
  </si>
  <si>
    <t>Названия строк</t>
  </si>
  <si>
    <t>Сумма по полю Сумма</t>
  </si>
  <si>
    <t>Товар</t>
  </si>
  <si>
    <t>Сувенир Кружка</t>
  </si>
  <si>
    <t>2018 год</t>
  </si>
  <si>
    <t>Наименование крединой организации</t>
  </si>
  <si>
    <t>Сбербанк</t>
  </si>
  <si>
    <t>Альфа-банк</t>
  </si>
  <si>
    <t>* - в случае, если получено больше пожертвований, чем необходимо конкретному ребенку, оставшиеся средства будут использованы для лечения других детей, либо направлены в Резерв экстренной помощи в соответствии с офертой Фонда</t>
  </si>
  <si>
    <r>
      <t xml:space="preserve">На проект </t>
    </r>
    <r>
      <rPr>
        <b/>
        <sz val="10"/>
        <rFont val="Arial"/>
        <family val="2"/>
      </rPr>
      <t>Цветы жизни 2019</t>
    </r>
  </si>
  <si>
    <t>Проект "Цветы жизни" 2019</t>
  </si>
  <si>
    <t>Проект "Цветы жизни" 2019 Итог</t>
  </si>
  <si>
    <t>Отчет о поступлении благотворительных пожертвований в 2019 году</t>
  </si>
  <si>
    <t>Пожертвования за 31.12.2018 на Добро Mail.ru</t>
  </si>
  <si>
    <t>Пожертвования за 05.01.2019 на Добро Mail.ru</t>
  </si>
  <si>
    <t>Отчет о поступлении процентов по депозитам в 2019 году</t>
  </si>
  <si>
    <t>Пожертвования за 02.01.2019 на Яндекс.Касса</t>
  </si>
  <si>
    <t>Резервный фонд</t>
  </si>
  <si>
    <r>
      <t xml:space="preserve">На формирование </t>
    </r>
    <r>
      <rPr>
        <b/>
        <sz val="10"/>
        <rFont val="Arial"/>
        <family val="2"/>
      </rPr>
      <t xml:space="preserve">Резерва фонда экстренной помощи </t>
    </r>
  </si>
  <si>
    <t>Резервный фонд Итог</t>
  </si>
  <si>
    <t>Эквайринг Сбербанк на сайте за 09.01.2019</t>
  </si>
  <si>
    <t>Инкассация ящиков для благотворительных пожертвований  на АЗС "Нефтегаз-Калининград", 03.01.2019, ул.Габайдулина, 56</t>
  </si>
  <si>
    <t>Инкассация ящиков для благотворительных пожертвований на мероприятии "Домик ангела", 07.01.2019, Зеленоградск</t>
  </si>
  <si>
    <t>Забырько</t>
  </si>
  <si>
    <t>Юрий</t>
  </si>
  <si>
    <t>Викторович</t>
  </si>
  <si>
    <t>Инкассация ящиков для благотворительных пожертвований  в магазине "Контуртерм", 10.01.2019, Советский пр-т</t>
  </si>
  <si>
    <t>Инкассация ящиков для благотворительных пожертвований  на АЗС "Нефтегаз-Калининград", 10.01.2019, Приморское кольцо</t>
  </si>
  <si>
    <t>Инкассация ящиков для благотворительных пожертвований  на АЗС "Нефтегаз-Калининград", 10.01.2019, Советский пр-т, 290</t>
  </si>
  <si>
    <t>Инкассация ящиков для благотворительных пожертвований  на АЗС "Нефтегаз-Калининград", 10.01.2019, Советский пр-т, 134</t>
  </si>
  <si>
    <t xml:space="preserve">Андрушкевич </t>
  </si>
  <si>
    <t>Светлана</t>
  </si>
  <si>
    <t>Иосифовна</t>
  </si>
  <si>
    <t>Мартин Бельгер</t>
  </si>
  <si>
    <t>ООО "Корпоративный альянс "Турне-Транс"</t>
  </si>
  <si>
    <t>Общество с ограниченной ответственностью "МП Сервис"</t>
  </si>
  <si>
    <t>Пожертвования за 16.01.2019 на Яндекс.Касса</t>
  </si>
  <si>
    <t>Мартин Бельгер Итог</t>
  </si>
  <si>
    <t>КБ "ЭНЕРГОТРАНСБАНК" (АО) - пожертвования через терминалы за 16.01.2019</t>
  </si>
  <si>
    <t xml:space="preserve">ЯКИМЧУК </t>
  </si>
  <si>
    <t>ОЛЬГА</t>
  </si>
  <si>
    <t xml:space="preserve"> КАЗИМИРОВНА</t>
  </si>
  <si>
    <t xml:space="preserve">УНИЦКАЯ </t>
  </si>
  <si>
    <t xml:space="preserve">НАТАЛИЯ </t>
  </si>
  <si>
    <t>ВИТАЛЬЕВНА</t>
  </si>
  <si>
    <t>Пожертвования за 17.01.2019 на Яндекс.Касса</t>
  </si>
  <si>
    <t>ООО "Продукты питания Комбинат"</t>
  </si>
  <si>
    <t>Эквайринг Сбербанк на сайте за 17.01.2019</t>
  </si>
  <si>
    <t xml:space="preserve">ЯРОВАЯ </t>
  </si>
  <si>
    <t xml:space="preserve">ОЛЬГА </t>
  </si>
  <si>
    <t>ВАЛЕРЬЕВНА</t>
  </si>
  <si>
    <t xml:space="preserve">БЕССОНОВА </t>
  </si>
  <si>
    <t>ВЛАДИМИРОВНА</t>
  </si>
  <si>
    <t>ЧЕРНЫШЁВА</t>
  </si>
  <si>
    <t xml:space="preserve">ДАНУТА </t>
  </si>
  <si>
    <t>СТАНИСЛАВОВНА</t>
  </si>
  <si>
    <t>Саша Сметанин</t>
  </si>
  <si>
    <t>Эквайринг Сбербанк на сайте за 18.01.2019</t>
  </si>
  <si>
    <t>Саша Сметанин Итог</t>
  </si>
  <si>
    <t>Эквайринг Сбербанк на сайте за 19.01.2019</t>
  </si>
  <si>
    <t>Эквайринг Сбербанк на сайте за 20.01.2019</t>
  </si>
  <si>
    <t>Инкассация ящиков для благотворительных пожертвований  на АЗС "Нефтегаз-Калининград", 22.01.2019, Московский пр-т, 242а</t>
  </si>
  <si>
    <t>Инкассация ящиков для благотворительных пожертвований в Евролак, 22.01.2019</t>
  </si>
  <si>
    <t>Инкассация ящиков для благотворительных пожертвований в офисе Фонда, 23.01.2019</t>
  </si>
  <si>
    <t>Пожертвования за 18.01.2019 на Яндекс.Касса</t>
  </si>
  <si>
    <t>Пожертвования за 19.01.2019 на Яндекс.Касса</t>
  </si>
  <si>
    <t>Эквайринг Сбербанк на сайте за 21.01.2019</t>
  </si>
  <si>
    <t>КБ "ЭНЕРГОТРАНСБАНК" (АО) - пожертвования через терминалы за 21.01.2019</t>
  </si>
  <si>
    <t>Поклад</t>
  </si>
  <si>
    <t>Наталья</t>
  </si>
  <si>
    <t>Фоминична</t>
  </si>
  <si>
    <t>Пожертвования за 22.01.2019 на Яндекс.Касса</t>
  </si>
  <si>
    <t>КОНДРАТОВИЧ</t>
  </si>
  <si>
    <t>ДЕНИС</t>
  </si>
  <si>
    <t>ДЕМЕНТЬЕВИЧ</t>
  </si>
  <si>
    <t>Эквайринг Сбербанк на сайте за 22.01.2019</t>
  </si>
  <si>
    <t>Пожертвования за 23.01.2019 на Яндекс.Касса</t>
  </si>
  <si>
    <t>Эквайринг Сбербанк на сайте за 23.01.2019</t>
  </si>
  <si>
    <t>Пожертвования за 23.01.2019 на Добро Mail.ru</t>
  </si>
  <si>
    <t>Эквайринг Сбербанк на сайте за 24.01.2019</t>
  </si>
  <si>
    <t xml:space="preserve">ДЕЙЧ </t>
  </si>
  <si>
    <t xml:space="preserve">АДЕЛИНА </t>
  </si>
  <si>
    <t>ПАВЛОВНА</t>
  </si>
  <si>
    <t>Эквайринг Сбербанк на сайте за 25.01.2019</t>
  </si>
  <si>
    <t>Эквайринг Сбербанк на сайте за 26.01.2019</t>
  </si>
  <si>
    <t xml:space="preserve">Дорохов </t>
  </si>
  <si>
    <t xml:space="preserve">Павел </t>
  </si>
  <si>
    <t>Александрович</t>
  </si>
  <si>
    <r>
      <t xml:space="preserve">На лечение </t>
    </r>
    <r>
      <rPr>
        <b/>
        <sz val="10"/>
        <rFont val="Arial"/>
        <family val="2"/>
      </rPr>
      <t>Артёма Кузьменкова</t>
    </r>
  </si>
  <si>
    <t>Пожертвования за 24.01.2019 на Добро Mail.ru</t>
  </si>
  <si>
    <t>Артём Кузьменков</t>
  </si>
  <si>
    <t xml:space="preserve">КОЛЕСНИКОВА </t>
  </si>
  <si>
    <t xml:space="preserve">ВЕРА </t>
  </si>
  <si>
    <t>ЕФИМОВНА</t>
  </si>
  <si>
    <t xml:space="preserve">ОЛИШКЕВИЧ </t>
  </si>
  <si>
    <t xml:space="preserve">СЕРГЕЙ </t>
  </si>
  <si>
    <t>ГЕННАДЬЕВИЧ</t>
  </si>
  <si>
    <t>Артём Кузьменков Итог</t>
  </si>
  <si>
    <t>Ким Михаил Радиевич (ИП)</t>
  </si>
  <si>
    <t>ООО "ВЕКТОР"</t>
  </si>
  <si>
    <t>Эквайринг Сбербанк на сайте за 31.01.2019</t>
  </si>
  <si>
    <t>Пожертвования за 31.01.2019 на Яндекс.Касса</t>
  </si>
  <si>
    <t xml:space="preserve">ПОНОМАРЕНКО </t>
  </si>
  <si>
    <t xml:space="preserve">МИХАИЛ </t>
  </si>
  <si>
    <t>АЛЕКСАНДРОВИЧ</t>
  </si>
  <si>
    <t>Эквайринг Сбербанк на сайте за 02.02.2019</t>
  </si>
  <si>
    <t>Эквайринг Сбербанк на сайте за 01.02.2019</t>
  </si>
  <si>
    <t>Эквайринг Сбербанк на сайте за 03.02.2019</t>
  </si>
  <si>
    <t>Пожертвования за 01.02.2019 на Яндекс.Касса</t>
  </si>
  <si>
    <t>Пожертвования за 01.02.2019 на Добро Mail.ru</t>
  </si>
  <si>
    <t>Пожертвования за 31.01.2019 на Добро Mail.ru</t>
  </si>
  <si>
    <t>Егоров</t>
  </si>
  <si>
    <t>Илья</t>
  </si>
  <si>
    <t>Валериевич</t>
  </si>
  <si>
    <t>Эквайринг Сбербанк на сайте за 08.02.2019</t>
  </si>
  <si>
    <t>Эквайринг Сбербанк на сайте за 11.02.2019</t>
  </si>
  <si>
    <t>Пожертвования за 11.02.2019 на Яндекс.Касса</t>
  </si>
  <si>
    <t>Инкассация ящиков для благотворительных пожертвований  на АЗС "Нефтегаз-Калининград", 07.02.2019, Московский пр-т, 233</t>
  </si>
  <si>
    <t>Инкассация ящиков для благотворительных пожертвований  в офсие компании "Контуртерм", 07.02.2019, Мелиор., 5б</t>
  </si>
  <si>
    <t>Пожертвования за 14.02.2019 на Яндекс.Касса</t>
  </si>
  <si>
    <t>ГРИЩЕНКО</t>
  </si>
  <si>
    <t xml:space="preserve">АЛЕКСАНДР </t>
  </si>
  <si>
    <t>МИХАЙЛОВИЧ</t>
  </si>
  <si>
    <t>Эквайринг Сбербанк на сайте за 16.02.2019</t>
  </si>
  <si>
    <t>Пожертвования за 16.02.2019 на Яндекс.Касса</t>
  </si>
  <si>
    <t>Фонд "КАФ" в рамках программы "Мы вместе"</t>
  </si>
  <si>
    <t>Инкассация ящиков для благотворительных пожертвований в офисе Фонда, 21.02.2019</t>
  </si>
  <si>
    <t>Эквайринг Сбербанк на сайте за 21.02.2019</t>
  </si>
  <si>
    <t>Эквайринг Сбербанк на сайте за 22.02.2019</t>
  </si>
  <si>
    <t>Эквайринг Сбербанк на сайте за 24.02.2019</t>
  </si>
  <si>
    <t>Эквайринг Сбербанк на сайте за 25.02.2019</t>
  </si>
  <si>
    <t>Инкассация ящиков в информационно-туристическом центре г.Зеленоградска, 28.02.2019</t>
  </si>
  <si>
    <t>Инкассация ящиков для благотворительных пожертвований в магазине Divers, 28.02.2019</t>
  </si>
  <si>
    <t>Инкассация ящиков для благотворительных пожертвований  на АЗС "Нефтегаз-Калининград", 28.02.2019, ул.Елизаветинская</t>
  </si>
  <si>
    <t>Инкассация ящиков для благотворительных пожертвований  на АЗС "Нефтегаз-Калининград", 28.02.2019, Приморское кольцо</t>
  </si>
  <si>
    <t>Пожертвования за 28.02.2019 на Добро Mail.ru</t>
  </si>
  <si>
    <t>Пожертвования за 02.03.2019 на Добро Mail.ru</t>
  </si>
  <si>
    <t>Пожертвования за 02.03.2019 на Яндекс.Касса</t>
  </si>
  <si>
    <t>Эквайринг Сбербанк на сайте за 04.03.2019</t>
  </si>
  <si>
    <t>Пожертвования за 05.03.2019 на Яндекс.Касса</t>
  </si>
  <si>
    <t>Филатов</t>
  </si>
  <si>
    <t>Валерьевич</t>
  </si>
  <si>
    <r>
      <t xml:space="preserve">На лечение </t>
    </r>
    <r>
      <rPr>
        <b/>
        <sz val="10"/>
        <rFont val="Arial"/>
        <family val="2"/>
      </rPr>
      <t>Керима Мурадова</t>
    </r>
  </si>
  <si>
    <r>
      <t xml:space="preserve">На лечение </t>
    </r>
    <r>
      <rPr>
        <b/>
        <sz val="10"/>
        <rFont val="Arial"/>
        <family val="2"/>
      </rPr>
      <t>Паши Левченко</t>
    </r>
  </si>
  <si>
    <t>Керим Мурадов</t>
  </si>
  <si>
    <t>Керим Мурадов Итог</t>
  </si>
  <si>
    <t xml:space="preserve">ГОЛОВАНОВА </t>
  </si>
  <si>
    <t xml:space="preserve">ЭЛЛИНА </t>
  </si>
  <si>
    <t>АЛЕКСАНДРОВНА</t>
  </si>
  <si>
    <t>Эквайринг Сбербанк на сайте за 10.03.2019</t>
  </si>
  <si>
    <t>Эквайринг Сбербанк на сайте за 11.03.2019</t>
  </si>
  <si>
    <t>Паша Левченко</t>
  </si>
  <si>
    <t>Паша Левченко Итог</t>
  </si>
  <si>
    <t>ОЛИШКЕВИЧ</t>
  </si>
  <si>
    <t>СЕРГЕЙ</t>
  </si>
  <si>
    <t xml:space="preserve">СЛЕПЧАТОВА </t>
  </si>
  <si>
    <t xml:space="preserve">ЕВГЕНИЯ </t>
  </si>
  <si>
    <t>ГЕННАДЬЕВНА</t>
  </si>
  <si>
    <t xml:space="preserve">НАЗАРЕНКО </t>
  </si>
  <si>
    <t xml:space="preserve">ИРИНА </t>
  </si>
  <si>
    <t>Пожертвования за 12.03.2019 на Яндекс.Касса</t>
  </si>
  <si>
    <t>Эквайринг Сбербанк на сайте за 12.03.2019</t>
  </si>
  <si>
    <t>Эквайринг Сбербанк на сайте за 13.03.2019</t>
  </si>
  <si>
    <t>ФОНД ПРЕЗИДЕНТСКИХ ГРАНТОВ</t>
  </si>
  <si>
    <t>Эквайринг Сбербанк на сайте за 14.03.2019</t>
  </si>
  <si>
    <t>Эквайринг Сбербанк на сайте за 15.03.2019</t>
  </si>
  <si>
    <t>Пожертвования за 15.03.2019 на Яндекс.Касса</t>
  </si>
  <si>
    <t>Эквайринг Сбербанк на сайте за 16.03.2019</t>
  </si>
  <si>
    <t xml:space="preserve">ХЛЫНИНА </t>
  </si>
  <si>
    <t>Шитикова</t>
  </si>
  <si>
    <t>Павловна</t>
  </si>
  <si>
    <t xml:space="preserve">ШИШЕЛОВ </t>
  </si>
  <si>
    <t xml:space="preserve">ЕВГЕНИЙ </t>
  </si>
  <si>
    <t>Эквайринг Сбербанк на сайте за 18.03.2019</t>
  </si>
  <si>
    <t>Эквайринг Сбербанк на сайте за 19.03.2019</t>
  </si>
  <si>
    <t>Эквайринг Сбербанк на сайте за 21.03.2019</t>
  </si>
  <si>
    <t>Пожертвования за 21.03.2019 на Яндекс.Касса</t>
  </si>
  <si>
    <t>Камила Разинькова</t>
  </si>
  <si>
    <t>Эквайринг Сбербанк на сайте за 22.03.2019</t>
  </si>
  <si>
    <t>Эквайринг Сбербанк на сайте за 23.03.2019</t>
  </si>
  <si>
    <t>Пожертвования за 23.03.2019 на Яндекс.Касса</t>
  </si>
  <si>
    <t>Пожертвования за 22.03.2019 на Яндекс.Касса</t>
  </si>
  <si>
    <t>Камила Разинькова Итог</t>
  </si>
  <si>
    <t>Пожертвования за 24.03.2019 на Яндекс.Касса</t>
  </si>
  <si>
    <t>Эквайринг Сбербанк на сайте за 24.03.2019</t>
  </si>
  <si>
    <t>Гюнтер</t>
  </si>
  <si>
    <t>Игоревич</t>
  </si>
  <si>
    <t>Эквайринг Сбербанк на сайте за 25.03.2019</t>
  </si>
  <si>
    <t>Семенова</t>
  </si>
  <si>
    <t>Вера</t>
  </si>
  <si>
    <t>Мальцева</t>
  </si>
  <si>
    <t>Геннадьевна</t>
  </si>
  <si>
    <t>Попова</t>
  </si>
  <si>
    <t>Валентина</t>
  </si>
  <si>
    <t>Васильевна</t>
  </si>
  <si>
    <t xml:space="preserve">АЛИХАНОВ </t>
  </si>
  <si>
    <t xml:space="preserve">АНТОН </t>
  </si>
  <si>
    <t>АНДРЕЕВИЧ</t>
  </si>
  <si>
    <r>
      <t xml:space="preserve">На лечение </t>
    </r>
    <r>
      <rPr>
        <b/>
        <sz val="10"/>
        <rFont val="Arial"/>
        <family val="2"/>
      </rPr>
      <t>Николь Леонтьевой</t>
    </r>
  </si>
  <si>
    <t>Пожертвования за 25.03.2019 на Яндекс.Касса</t>
  </si>
  <si>
    <t>Эквайринг Сбербанк на сайте за 26.03.2019</t>
  </si>
  <si>
    <t>Николь Леонтьева</t>
  </si>
  <si>
    <t>Николь Леонтьева Итог</t>
  </si>
  <si>
    <t>Эквайринг Сбербанк на сайте за 27.03.2019</t>
  </si>
  <si>
    <t>Антон Калугин</t>
  </si>
  <si>
    <t>Антон Калугин Итог</t>
  </si>
  <si>
    <t>Пожертвования за 28.03.2019 на Яндекс.Касса</t>
  </si>
  <si>
    <t>Эквайринг Сбербанк на сайте за 28.03.2019</t>
  </si>
  <si>
    <t>Пожертвования за 31.03.2019 на Добро Mail.ru</t>
  </si>
  <si>
    <t>Эквайринг Сбербанк на сайте за 30.03.2019</t>
  </si>
  <si>
    <t>ИП КОСТАНДОВ ЭДУАРД ВИКТОРОВИЧ</t>
  </si>
  <si>
    <t>Эквайринг Сбербанк на сайте за 29.03.2019</t>
  </si>
  <si>
    <t>Эквайринг Сбербанк на сайте за 01.04.2019</t>
  </si>
  <si>
    <t>Моисеев</t>
  </si>
  <si>
    <t>Максим</t>
  </si>
  <si>
    <t>Инкассация ящика в офисе фонда, 25.03.2019</t>
  </si>
  <si>
    <t>Эквайринг Сбербанк на сайте за 02.04.2019</t>
  </si>
  <si>
    <t>Пожертвования за 02.04.2019 на Яндекс.Касса</t>
  </si>
  <si>
    <t>Эквайринг Сбербанк на сайте за 04.04.2019</t>
  </si>
  <si>
    <t>Эквайринг Сбербанк на сайте за 05.04.2019</t>
  </si>
  <si>
    <t>Эквайринг Сбербанк на сайте за 07.04.2019</t>
  </si>
  <si>
    <t>Пожертвования за 06.04.2019 на Яндекс.Касса</t>
  </si>
  <si>
    <t>Пожертвования за 08.04.2019 на Яндекс.Касса</t>
  </si>
  <si>
    <t>Эквайринг Сбербанк на сайте за 08.04.2019</t>
  </si>
  <si>
    <t xml:space="preserve">Мухитдинов </t>
  </si>
  <si>
    <t xml:space="preserve">Рустам </t>
  </si>
  <si>
    <t>Эркинович</t>
  </si>
  <si>
    <t>Инкассация ящиков для благотворительных пожертвований в офисе Фонда, 09.04.2019</t>
  </si>
  <si>
    <t>Инкассация ящиков для благотворительных пожертвований в офисе Фонда, 11.04.2019</t>
  </si>
  <si>
    <t>Инкассация ящиков для благотворительных пожертвований, установлегннызх на празднике "День селёдки" в музее мирового океана, 14.04.2019</t>
  </si>
  <si>
    <t xml:space="preserve">СУРСКАЯ </t>
  </si>
  <si>
    <t>НАТАЛЬЯ</t>
  </si>
  <si>
    <t>НИКОЛАЕВНА</t>
  </si>
  <si>
    <t>КБ "ЭНЕРГОТРАНСБАНК" (АО) - пожертвования через терминалы за 15.04.2019</t>
  </si>
  <si>
    <t>Эквайринг Сбербанк на сайте за 15.04.2019</t>
  </si>
  <si>
    <t>ИП Турсунова Севда Темирбаевна</t>
  </si>
  <si>
    <t>КБ "ЭНЕРГОТРАНСБАНК" (АО) - пожертвования через терминалы за 16.04.2019</t>
  </si>
  <si>
    <t>Эквайринг Сбербанк на сайте за 16.04.2019</t>
  </si>
  <si>
    <t>Эквайринг Сбербанк на сайте за 17.04.2019</t>
  </si>
  <si>
    <t>Пожертвования за 16.04.2019 на Яндекс.Касса</t>
  </si>
  <si>
    <t xml:space="preserve">КОРОТКОВА </t>
  </si>
  <si>
    <t>ТАТЬЯНА</t>
  </si>
  <si>
    <t>РУСЛАНОВНА</t>
  </si>
  <si>
    <t>Женя Соколов</t>
  </si>
  <si>
    <t>Эквайринг Сбербанк на сайте за 18.04.2019</t>
  </si>
  <si>
    <t>Пожертвования за 18.04.2019 на Яндекс.Касса</t>
  </si>
  <si>
    <t>Андрей Грушин</t>
  </si>
  <si>
    <t xml:space="preserve">САВЕЛЬЕВА </t>
  </si>
  <si>
    <t xml:space="preserve">ЕКАТЕРИНА </t>
  </si>
  <si>
    <t>Эквайринг Сбербанк на сайте за 19.04.2019</t>
  </si>
  <si>
    <t>Эквайринг Сбербанк на сайте за 20.04.2019</t>
  </si>
  <si>
    <t>Андрей Грушин Итог</t>
  </si>
  <si>
    <t>Женя Соколов Итог</t>
  </si>
  <si>
    <t>Инкассация ящиков для благотворительных пожертвований, установлегннызх на АЗС "НефтегазКалининград", Московский пр-т, 242а, 23.04.2019</t>
  </si>
  <si>
    <t>Инкассация ящиков для благотворительных пожертвований, установлегннызх на АЗС "НефтегазКалининград", Московский пр-т, 23.04.2019</t>
  </si>
  <si>
    <t>Инкассация ящиков для благотворительных пожертвований, установлегннызх в офисе компании "Евролак", 23.04.2019</t>
  </si>
  <si>
    <t>Инкассация ящиков для благотворительных пожертвований, установлегннызх на празднике в МАДОУ д/с №135, 24.04.2019</t>
  </si>
  <si>
    <r>
      <t xml:space="preserve">На лечение </t>
    </r>
    <r>
      <rPr>
        <b/>
        <sz val="10"/>
        <rFont val="Arial"/>
        <family val="2"/>
      </rPr>
      <t xml:space="preserve">Елизаветы Ткачевой </t>
    </r>
  </si>
  <si>
    <r>
      <t xml:space="preserve">На лечение </t>
    </r>
    <r>
      <rPr>
        <b/>
        <sz val="10"/>
        <rFont val="Arial"/>
        <family val="2"/>
      </rPr>
      <t>Жени Алейникова</t>
    </r>
  </si>
  <si>
    <t>Эквайринг Сбербанк на сайте за 23.04.2019</t>
  </si>
  <si>
    <t>Эквайринг Сбербанк на сайте за 24.04.2019</t>
  </si>
  <si>
    <t>Пожертвования за 24.04.2019 на Яндекс.Касса</t>
  </si>
  <si>
    <t>Женя Олейников</t>
  </si>
  <si>
    <t>Женя Олейников Итог</t>
  </si>
  <si>
    <t>Эквайринг Сбербанк на сайте за 25.04.2019</t>
  </si>
  <si>
    <t>Елизавета Ткачева</t>
  </si>
  <si>
    <t>Елизавета Ткачева Итог</t>
  </si>
  <si>
    <t>Пожертвования за 26.04.2019 на Яндекс.Касса</t>
  </si>
  <si>
    <t>Пожертвования за 28.04.2019 на Добро Mail.ru</t>
  </si>
  <si>
    <t>Пожертвования за 28.04.2019 на Яндекс.Касса</t>
  </si>
  <si>
    <t>КЕШЕТ ООО</t>
  </si>
  <si>
    <t>Эквайринг Сбербанк на сайте за 26.04.2019</t>
  </si>
  <si>
    <t>Эквайринг Сбербанк на сайте за 29.04.2019</t>
  </si>
  <si>
    <t>Пожертвования за 29.04.2019 на Яндекс.Касса</t>
  </si>
  <si>
    <t>Эквайринг Сбербанк на сайте за 30.04.2019</t>
  </si>
  <si>
    <t>Эквайринг Сбербанк на сайте за 01.05.2019</t>
  </si>
  <si>
    <t>Инкассация ящиков для благотворительных пожертвований, установленных в офисе фонда, 04.05.2019</t>
  </si>
  <si>
    <t>Пожертвования за 05.05.2019 на Яндекс.Касса</t>
  </si>
  <si>
    <t>Пожертвования за 06.05.2019 на Яндекс.Касса</t>
  </si>
  <si>
    <t>Эквайринг Сбербанк на сайте за 04.05.2019</t>
  </si>
  <si>
    <t>Пожертвования за 29.04.2019 на Добро Mail.ru</t>
  </si>
  <si>
    <t>Пожертвования за 30.04.2019 на Добро Mail.ru</t>
  </si>
  <si>
    <t>Пожертвования за 01.05.2019 на Яндекс.Касса</t>
  </si>
  <si>
    <t>Пожертвования за 07.05.2019 на Яндекс.Касса</t>
  </si>
  <si>
    <t>Инкассация ящиков для благотворительных пожертвований, установленных на АЗС "Нефтегаз Калининград" в пос.Новоселово, Пограничная, 21 - 10.05.2019</t>
  </si>
  <si>
    <t>Инкассация ящиков для благотворительных пожертвований, установленных на АЗС "Нефтегаз Калининград" в г.Багратионовске - 10.05.2019</t>
  </si>
  <si>
    <t>Инкассация ящиков для благотворительных пожертвований, установленных в офисе фонда - 13.05.2019</t>
  </si>
  <si>
    <t>Пожертвования за 09.05.2019 на Яндекс.Касса</t>
  </si>
  <si>
    <t xml:space="preserve">КОСЕНКОВА </t>
  </si>
  <si>
    <t xml:space="preserve">ЛАРИСА </t>
  </si>
  <si>
    <t>ГРИГОРЬЕВНА</t>
  </si>
  <si>
    <t>Пожертвования за 13.05.2019 на Яндекс.Касса</t>
  </si>
  <si>
    <t>Климов</t>
  </si>
  <si>
    <t xml:space="preserve">Николай </t>
  </si>
  <si>
    <t>Николаевич</t>
  </si>
  <si>
    <t>Павелко Виктор Алексеевич (ИП)</t>
  </si>
  <si>
    <t>Мартин Бельгер 2 сбор</t>
  </si>
  <si>
    <t>Мартин Бельгер 2 сбор Итог</t>
  </si>
  <si>
    <r>
      <t xml:space="preserve">На лечение </t>
    </r>
    <r>
      <rPr>
        <b/>
        <sz val="10"/>
        <rFont val="Arial"/>
        <family val="2"/>
      </rPr>
      <t>Никиты Плетнева</t>
    </r>
  </si>
  <si>
    <t>Пожертвования за 14.05.2019 на Яндекс.Касса</t>
  </si>
  <si>
    <t>Пожертвования за 15.05.2019 на Яндекс.Касса</t>
  </si>
  <si>
    <t>Эквайринг Сбербанк на сайте за 15.05.2019</t>
  </si>
  <si>
    <t>Пожертвования за 16.05.2019 на Яндекс.Касса</t>
  </si>
  <si>
    <t>СМОЛЯКОВА</t>
  </si>
  <si>
    <t xml:space="preserve">ТАМАРА </t>
  </si>
  <si>
    <t>ГАВРИЛОВНА</t>
  </si>
  <si>
    <t>Пожертвования за 17.05.2019 на Яндекс.Касса</t>
  </si>
  <si>
    <t>Пожертвования за 18.05.2019 на Яндекс.Касса</t>
  </si>
  <si>
    <t>Пожертвования за 19.05.2019 на Яндекс.Касса</t>
  </si>
  <si>
    <t>Эквайринг Сбербанк на сайте за 20.05.2019</t>
  </si>
  <si>
    <t>Общество с ограниченной ответственностью "ЛУКОЙЛ-Калининградморнефть"</t>
  </si>
  <si>
    <t>Никита Плетнёв</t>
  </si>
  <si>
    <t>Никита Плетнёв Итог</t>
  </si>
  <si>
    <t>Эквайринг Сбербанк на сайте за 21.05.2019</t>
  </si>
  <si>
    <t xml:space="preserve">САЛУКВАДЗЕ </t>
  </si>
  <si>
    <t xml:space="preserve">ЖАННА </t>
  </si>
  <si>
    <t>ТЕНГИЗОВНА</t>
  </si>
  <si>
    <t>Пожертвования за 22.05.2019 на Добро Mail.ru</t>
  </si>
  <si>
    <t>Пожертвования за 22.05.2019 на Яндекс.Касса</t>
  </si>
  <si>
    <t>Эквайринг Сбербанк на сайте за 22.05.2019</t>
  </si>
  <si>
    <t>КБ "ЭНЕРГОТРАНСБАНК" (АО) - пожертвования через терминалы за 23.05.2019</t>
  </si>
  <si>
    <t>Эквайринг Сбербанк на сайте за 26.05.2019</t>
  </si>
  <si>
    <t>Инкассация ящиков для благотворительных пожертвований, установленных в ТРЦ "Мега" в центре "Пушистые друзья", 25.05.2019</t>
  </si>
  <si>
    <t>Эквайринг Сбербанк на сайте за 27.05.2019</t>
  </si>
  <si>
    <t>Полина Трубицына</t>
  </si>
  <si>
    <t>Пожертвования за 24.05.2019 на Яндекс.Касса</t>
  </si>
  <si>
    <t>Пожертвования за 25.05.2019 на Яндекс.Касса</t>
  </si>
  <si>
    <t>Пожертвования за 27.05.2019 на Яндекс.Касса</t>
  </si>
  <si>
    <t>Полина Трубицына Итог</t>
  </si>
  <si>
    <t>Камила Разинькова 2 сбор</t>
  </si>
  <si>
    <t>Пожертвования за 28.05.2019 на Яндекс.Касса</t>
  </si>
  <si>
    <t>Эквайринг Сбербанк на сайте за 28.05.2019</t>
  </si>
  <si>
    <t>Эквайринг Сбербанк на сайте за 29.05.2019</t>
  </si>
  <si>
    <t>Камила Разинькова 2 сбор Итог</t>
  </si>
  <si>
    <t xml:space="preserve">ИП КОСТАНДОВ ЭДУАРД ВИКТОРОВИЧ </t>
  </si>
  <si>
    <t>Эквайринг Сбербанк на сайте за 30.05.2019</t>
  </si>
  <si>
    <t xml:space="preserve">Филатов </t>
  </si>
  <si>
    <t xml:space="preserve">Сергей </t>
  </si>
  <si>
    <t>Пожертвования за 31.05.2019 на Добро Mail.ru</t>
  </si>
  <si>
    <t>Пожертвования за 01.06.2019 на Яндекс.Касса</t>
  </si>
  <si>
    <t>Пожертвования за 02.06.2019 на Яндекс.Касса</t>
  </si>
  <si>
    <t>Эквайринг Сбербанк на сайте за 01.06.2019</t>
  </si>
  <si>
    <t>Эквайринг Сбербанк на сайте за 03.06.2019</t>
  </si>
  <si>
    <t>Пожертвования за 03.06.2019 на Яндекс.Касса</t>
  </si>
  <si>
    <t>Эквайринг Сбербанк на сайте за 04.06.2019</t>
  </si>
  <si>
    <t>Эквайринг Сбербанк на сайте за 06.06.2019</t>
  </si>
  <si>
    <t>Пожертвования за 06.06.2019 на Яндекс.Касса</t>
  </si>
  <si>
    <t>КБ "ЭНЕРГОТРАНСБАНК" (АО) - пожертвования через терминалы за 07.06.2019-09.06.2019</t>
  </si>
  <si>
    <t>Эквайринг Сбербанк на сайте за 08.06.2019</t>
  </si>
  <si>
    <t>Пожертвования за 07.06.2019 на Яндекс.Касса</t>
  </si>
  <si>
    <t>Пожертвования за 09.06.2019 на Яндекс.Касса</t>
  </si>
  <si>
    <t>Эквайринг Сбербанк на сайте за 07.06.2019</t>
  </si>
  <si>
    <t>Эквайринг Сбербанк на сайте за 10.06.2019</t>
  </si>
  <si>
    <t>Пожертвования за 10.06.2019 на Яндекс.Касса</t>
  </si>
  <si>
    <t>Пожертвования за 11.06.2019 на Яндекс.Касса</t>
  </si>
  <si>
    <t>Пожертвования за 13.06.2019 на Яндекс.Касса</t>
  </si>
  <si>
    <t>Инкассация ящиков для благотворительных пожертвований, установленных на АЗС "Нефтегаз Калининград", Московский пр-т, 242а, 14.06.2019</t>
  </si>
  <si>
    <t>Инкассация ящиков для благотворительных пожертвований, установленных в м-не "Дайверс", ТЦ Европа, 14.06.2019</t>
  </si>
  <si>
    <t>Инкассация ящиков для благотворительных пожертвований, установленных в офсие "Контуртерм", Советский пр-т, 188б, 17.06.2019</t>
  </si>
  <si>
    <t>Инкассация ящиков для благотворительных пожертвований, установленных на АЗС "Нефтегаз Калининград", Приморское кольцо, 4, 17.06.2019</t>
  </si>
  <si>
    <t>Инкассация ящиков для благотворительных пожертвований, установленных на АЗС "Нефтегаз Калининград", Советский пр-т, 290, 17.06.2019</t>
  </si>
  <si>
    <t>Эквайринг Сбербанк на сайте за 15.06.2019</t>
  </si>
  <si>
    <t>Эквайринг Сбербанк на сайте за 16.06.2019</t>
  </si>
  <si>
    <t>Пожертвования за 16.06.2019 на Яндекс.Касса</t>
  </si>
  <si>
    <t>Эквайринг Сбербанк на сайте за 17.06.2019</t>
  </si>
  <si>
    <t>Эквайринг Сбербанк на сайте за 19.06.2019</t>
  </si>
  <si>
    <t>Пожертвования за 18.06.2019 на Яндекс.Касса</t>
  </si>
  <si>
    <t>Эквайринг Сбербанк на сайте за 23.06.2019</t>
  </si>
  <si>
    <t>Эквайринг Сбербанк на сайте за 21.06.2019</t>
  </si>
  <si>
    <t>Добровольные пожертвования участнику интерактивног о проекта "7715 - простой номер благотворительност и (Моб.ком. - за октябрь - декабрь 2018г., январь - май 2019г.). Префикс "плюс".,</t>
  </si>
  <si>
    <r>
      <t xml:space="preserve">На лечение </t>
    </r>
    <r>
      <rPr>
        <b/>
        <sz val="10"/>
        <rFont val="Arial"/>
        <family val="2"/>
      </rPr>
      <t>Дарьи Парамоновой</t>
    </r>
  </si>
  <si>
    <r>
      <t xml:space="preserve">На лечение </t>
    </r>
    <r>
      <rPr>
        <b/>
        <sz val="10"/>
        <rFont val="Arial"/>
        <family val="2"/>
      </rPr>
      <t>Алексея Рабкова и Карины Абрайтите</t>
    </r>
  </si>
  <si>
    <t>Эквайринг Сбербанк на сайте за 28.06.2019</t>
  </si>
  <si>
    <t>Эквайринг Сбербанк на сайте за 30.06.2019</t>
  </si>
  <si>
    <t>Пожертвования за 30.06.2019 на Добро Mail.ru</t>
  </si>
  <si>
    <t>Пожертвования за 01.07.2019 на Яндекс.Касса</t>
  </si>
  <si>
    <t>Алексей Рабкова и Карина Абрайтите</t>
  </si>
  <si>
    <t>Эквайринг Сбербанк на сайте за 01.07.2019</t>
  </si>
  <si>
    <t>Дарья Парамонова</t>
  </si>
  <si>
    <t>Алексей Рабкова и Карина Абрайтите Итог</t>
  </si>
  <si>
    <t>Дарья Парамонова Итог</t>
  </si>
  <si>
    <t>Эквайринг Сбербанк на сайте за 02.07.2019</t>
  </si>
  <si>
    <t>Пожертвования за 02.07.2019 на Яндекс.Касса</t>
  </si>
  <si>
    <t>Пожертвования за 03.07.2019 на Яндекс.Касса</t>
  </si>
  <si>
    <t>Эквайринг Сбербанк на сайте за 03.07.2019</t>
  </si>
  <si>
    <t xml:space="preserve">ТИМОФЕЕВ </t>
  </si>
  <si>
    <t xml:space="preserve">АЛЕКСЕЙ </t>
  </si>
  <si>
    <t>НИКОЛАЕВИЧ</t>
  </si>
  <si>
    <t>Эквайринг Сбербанк на сайте за 05.07.2019</t>
  </si>
  <si>
    <t>Эквайринг Сбербанк на сайте за 06.07.2019</t>
  </si>
  <si>
    <t>Пожертвования за 04.07.2019 на Добро Mail.ru</t>
  </si>
  <si>
    <t>Пожертвования за 05.07.2019 на Яндекс.Касса</t>
  </si>
  <si>
    <t xml:space="preserve">ГАЛУШКИН </t>
  </si>
  <si>
    <t xml:space="preserve">НИКОЛАЙ </t>
  </si>
  <si>
    <t>ПЕТРОВИЧ</t>
  </si>
  <si>
    <t>Эквайринг Сбербанк на сайте за 08.07.2019</t>
  </si>
  <si>
    <t xml:space="preserve">СЕРГЕЕВ </t>
  </si>
  <si>
    <t>Пожертвования за 09.07.2019 на Яндекс.Касса</t>
  </si>
  <si>
    <t>КБ "ЭНЕРГОТРАНСБАНК" (АО) - пожертвования через терминалы за 12.07-14.07.2019</t>
  </si>
  <si>
    <t>КБ "ЭНЕРГОТРАНСБАНК" (АО) - пожертвования через терминалы за 09.07.2019</t>
  </si>
  <si>
    <t>НАЗАРЕНКОВ</t>
  </si>
  <si>
    <t>ВЛАДИМИР</t>
  </si>
  <si>
    <t>Пожертвования за 12.07.2019 на Яндекс.Касса</t>
  </si>
  <si>
    <t>Клим Гербер</t>
  </si>
  <si>
    <t>Пожертвования за 14.07.2019 на Яндекс.Касса</t>
  </si>
  <si>
    <t>Эквайринг Сбербанк на сайте за 13.07.2019</t>
  </si>
  <si>
    <t>Эквайринг Сбербанк на сайте за 14.07.2019</t>
  </si>
  <si>
    <r>
      <t xml:space="preserve">На лечение </t>
    </r>
    <r>
      <rPr>
        <b/>
        <sz val="10"/>
        <rFont val="Arial"/>
        <family val="2"/>
      </rPr>
      <t>Клима Гербера</t>
    </r>
  </si>
  <si>
    <t>Клим Гербер Итог</t>
  </si>
  <si>
    <t>Эквайринг Сбербанк на сайте за 15.07.2019</t>
  </si>
  <si>
    <t>Пожертвования за 16.07.2019 на Яндекс.Касса</t>
  </si>
  <si>
    <t>Эквайринг Сбербанк на сайте за 16.07.2019</t>
  </si>
  <si>
    <t>Пожертвования за 15.07.2019 на Добро Mail.ru</t>
  </si>
  <si>
    <t>Пожертвования за 17.07.2019 на Яндекс.Касса</t>
  </si>
  <si>
    <t>Эквайринг Сбербанк на сайте за 17.07.2019</t>
  </si>
  <si>
    <t>Мария Карпухина</t>
  </si>
  <si>
    <t>Ким</t>
  </si>
  <si>
    <t>Михаил</t>
  </si>
  <si>
    <t>Радиевич</t>
  </si>
  <si>
    <t>Пожертвования за 18.07.2019 на Яндекс.Касса</t>
  </si>
  <si>
    <t>Эквайринг Сбербанк на сайте за 18.07.2019</t>
  </si>
  <si>
    <t>Мария Карпухина Итог</t>
  </si>
  <si>
    <t>Эквайринг Сбербанк на сайте за 19.07.2019</t>
  </si>
  <si>
    <t>ТОРГОВАЯ ГИЛЬДИЯ ООО</t>
  </si>
  <si>
    <t>Эквайринг Сбербанк на сайте за 20.07.2019</t>
  </si>
  <si>
    <t>Эквайринг Сбербанк на сайте за 21.07.2019</t>
  </si>
  <si>
    <t>Пожертвования за 19.07.2019 на Яндекс.Касса</t>
  </si>
  <si>
    <t>Пожертвования за 20.07.2019 на Яндекс.Касса</t>
  </si>
  <si>
    <t>Эквайринг Сбербанк на сайте за 22.07.2019</t>
  </si>
  <si>
    <t>Эквайринг Сбербанк на сайте за 23.07.2019</t>
  </si>
  <si>
    <t>Пожертвования за 23.07.2019 на Яндекс.Касса</t>
  </si>
  <si>
    <t>Пожертвования за 24.07.2019 на Яндекс.Касса</t>
  </si>
  <si>
    <t>Эквайринг Сбербанк на сайте за 24.07.2019</t>
  </si>
  <si>
    <t>Эквайринг Сбербанк на сайте за 25.07.2019</t>
  </si>
  <si>
    <t>Пожертвования за 26.07.2019 на Яндекс.Касса</t>
  </si>
  <si>
    <t>Пожертвования за 30.07.2019 на Яндекс.Касса</t>
  </si>
  <si>
    <t>Эквайринг Сбербанк на сайте за 29.07.2019</t>
  </si>
  <si>
    <t>Пожертвования за 29.07.2019 на Добро Mail.ru</t>
  </si>
  <si>
    <t>Пожертвования за 30.07.2019 на Добро Mail.ru</t>
  </si>
  <si>
    <t>Пожертвования за 31.07.2019 на Добро Mail.ru</t>
  </si>
  <si>
    <t>Эквайринг Сбербанк на сайте за 02.08.2019</t>
  </si>
  <si>
    <t>Эквайринг Сбербанк на сайте за 03.08.2019</t>
  </si>
  <si>
    <t>Пожертвования за 02.08.2019 на Яндекс.Касса</t>
  </si>
  <si>
    <t>Инкассация ящиков для благотворительных пожертвований, установленных в офисе компании "Евролак", Московский пр-т, 250а, 27.07.2019</t>
  </si>
  <si>
    <t>Инкассация ящиков для благотворительных пожертвований, установленных на АЗС "Нефтегаз", Московский пр-т, 242а, 27.07.2019</t>
  </si>
  <si>
    <t>Инкассация ящиков для благотворительных пожертвований, установленных на АЗС "Нефтегаз", Московский пр-т, 27.07.2019</t>
  </si>
  <si>
    <t>Эквайринг Сбербанк на сайте за 05.08.2019</t>
  </si>
  <si>
    <t>Эквайринг Сбербанк на сайте за 06.08.2019</t>
  </si>
  <si>
    <t>Пожертвования за 06.08.2019 на Яндекс.Касса</t>
  </si>
  <si>
    <t>Пожертвования за 07.08.2019 на Яндекс.Касса</t>
  </si>
  <si>
    <t>Пожертвования за 08.08.2019 на Яндекс.Касса</t>
  </si>
  <si>
    <t>Пожертвования за 09.08.2019 на Яндекс.Касса</t>
  </si>
  <si>
    <t>Пожертвования за 12.08.2019 на Яндекс.Касса</t>
  </si>
  <si>
    <t>Дмитрий Шевчук</t>
  </si>
  <si>
    <t>Дмитрий Шевчук Итог</t>
  </si>
  <si>
    <t>Эквайринг Сбербанк на сайте за 12.08.2019</t>
  </si>
  <si>
    <t>Пожертвования за 13.08.2019 на Яндекс.Касса</t>
  </si>
  <si>
    <t>Эквайринг Сбербанк на сайте за 13.08.2019</t>
  </si>
  <si>
    <t>Эквайринг Сбербанк на сайте за 14.08.2019</t>
  </si>
  <si>
    <t>Пожертвования за 15.08.2019 на Яндекс.Касса</t>
  </si>
  <si>
    <t>Пожертвования за 14.08.2019 на Яндекс.Касса</t>
  </si>
  <si>
    <t>Эквайринг Сбербанк на сайте за 16.08.2019</t>
  </si>
  <si>
    <t>Инкассация ящиков для благотворительных пожертвований, установленных на АЗС "Нефтегаз", Габайдулина, 56, 19.08.2019</t>
  </si>
  <si>
    <t>Инкассация ящиков для благотворительных пожертвований, установленных на АЗС "Нефтегаз", Елизаветинская, 1, 19.08.2019</t>
  </si>
  <si>
    <t>Инкассация ящиков для благотворительных пожертвований, установленных на АЗС "Нефтегаз", Советский пр-т, 290, 19.08.2019</t>
  </si>
  <si>
    <t>Пожертвования за 17.08.2019 на Яндекс.Касса</t>
  </si>
  <si>
    <t>Горина</t>
  </si>
  <si>
    <t>Юлия</t>
  </si>
  <si>
    <t>Андреевна</t>
  </si>
  <si>
    <t>Дмитрий Шевчук - 2 сбор</t>
  </si>
  <si>
    <t>Эквайринг Сбербанк на сайте за 19.08.2019</t>
  </si>
  <si>
    <t>Дмитрий Шевчук - 2 сбор Итог</t>
  </si>
  <si>
    <t>Пожертвования за 21.08.2019 на Яндекс.Касса</t>
  </si>
  <si>
    <t>Пожертвования за 22.08.2019 на Яндекс.Касса</t>
  </si>
  <si>
    <t>Эквайринг Сбербанк на сайте за 23.08.2019</t>
  </si>
  <si>
    <t>Эквайринг Сбербанк на сайте за 24.08.2019</t>
  </si>
  <si>
    <t>МАЛЬЦЕВА</t>
  </si>
  <si>
    <t>Эквайринг Сбербанк на сайте за 27.08.2019</t>
  </si>
  <si>
    <t>Пожертвования за 27.08.2019 на Яндекс.Касса</t>
  </si>
  <si>
    <t>Пожертвования за 28.08.2019 на Яндекс.Касса</t>
  </si>
  <si>
    <t>Эквайринг Сбербанк на сайте за 30.08.2019</t>
  </si>
  <si>
    <t>Пожертвования за 30.08.2019 на Яндекс.Касса</t>
  </si>
  <si>
    <t>Пожертвования за 31.08.2019 на Яндекс.Касса</t>
  </si>
  <si>
    <t>Пожертвования за 29.08.2019 на Добро Mail.ru</t>
  </si>
  <si>
    <t>Пожертвования за 31.08.2019 на Добро Mail.ru</t>
  </si>
  <si>
    <t>Эквайринг Сбербанк на сайте за 31.08.2019</t>
  </si>
  <si>
    <t>Эквайринг Сбербанк на сайте за 01.09.2019</t>
  </si>
  <si>
    <t>ИП Зиновьев Дмитрий Вениаминович</t>
  </si>
  <si>
    <t>Эквайринг Сбербанк на сайте за 04.09.2019</t>
  </si>
  <si>
    <t>Женя Соколов - 2 сбор</t>
  </si>
  <si>
    <t>Пожертвования за 04.09.2019 на Яндекс.Касса</t>
  </si>
  <si>
    <t>Эквайринг Сбербанк на сайте за 05.09.2019</t>
  </si>
  <si>
    <t>Женя Соколов - 2 сбор Итог</t>
  </si>
  <si>
    <t>Эквайринг Сбербанк на сайте за 07.09.2019</t>
  </si>
  <si>
    <t>Андрей Грушин - 2 сбор</t>
  </si>
  <si>
    <t>Андрей Грушин - 2 сбор Итог</t>
  </si>
  <si>
    <t>Эквайринг Сбербанк на сайте за 10.09.2019</t>
  </si>
  <si>
    <t>Пожертвования за 10.09.2019 на Яндекс.Касса</t>
  </si>
  <si>
    <t>ЛОРСАНУКАЕВА</t>
  </si>
  <si>
    <t xml:space="preserve">АНАСТАСИЯ </t>
  </si>
  <si>
    <t>ЭДУАРДОВНА</t>
  </si>
  <si>
    <t>Пожертвования за 11.09.2019 на Яндекс.Касса</t>
  </si>
  <si>
    <t>Пожертвования за 12.09.2019 на Яндекс.Касса</t>
  </si>
  <si>
    <t>Пожертвования за 15.09.2019 на Яндекс.Касса</t>
  </si>
  <si>
    <t>Эквайринг Сбербанк на сайте за 16.09.2019</t>
  </si>
  <si>
    <t>КБ "ЭНЕРГОТРАНСБАНК" (АО) - пожертвования через терминалы за 16.09.2019</t>
  </si>
  <si>
    <t>Мухитдинов</t>
  </si>
  <si>
    <t>Рустам</t>
  </si>
  <si>
    <t>Богданова</t>
  </si>
  <si>
    <t xml:space="preserve"> Михайловна</t>
  </si>
  <si>
    <t xml:space="preserve"> ГЕННАДЬЕВИЧ</t>
  </si>
  <si>
    <t>Мария Карпухина - 2 сбор</t>
  </si>
  <si>
    <t>Пожертвования за 17.09.2019 на Яндекс.Касса</t>
  </si>
  <si>
    <t>Мария Карпухина - 2 сбор Итог</t>
  </si>
  <si>
    <t>Эквайринг Сбербанк на сайте за 17.09.2019</t>
  </si>
  <si>
    <t>Эквайринг Сбербанк на сайте за 18.09.2019</t>
  </si>
  <si>
    <t>Пожертвования за 18.09.2019 на Яндекс.Касса</t>
  </si>
  <si>
    <t>Кесслер</t>
  </si>
  <si>
    <t>КАЗИМИРОВНА</t>
  </si>
  <si>
    <t>Пожертвования за 19.09.2019 на Яндекс.Касса</t>
  </si>
  <si>
    <t>Эквайринг Сбербанк на сайте за 19.09.2019</t>
  </si>
  <si>
    <t>Эквайринг Сбербанк на сайте за 20.09.2019</t>
  </si>
  <si>
    <t>ЖУКОВ</t>
  </si>
  <si>
    <t xml:space="preserve"> КОНСТАНТИН </t>
  </si>
  <si>
    <t>Эквайринг Сбербанк на сайте за 23.09.2019</t>
  </si>
  <si>
    <t>Пожертвования за 24.09.2019 на Яндекс.Касса</t>
  </si>
  <si>
    <t>Пожертвования за 25.09.2019 на Яндекс.Касса</t>
  </si>
  <si>
    <t>Пожертвования за 29.09.2019 на Добро Mail.ru</t>
  </si>
  <si>
    <t>Эквайринг Сбербанк на сайте за 29.09.2019</t>
  </si>
  <si>
    <t>Пожертвования за 28.09.2019 на Яндекс.Касса</t>
  </si>
  <si>
    <t>КБ "ЭНЕРГОТРАНСБАНК" (АО) - пожертвования через терминалы за 01.10.2019</t>
  </si>
  <si>
    <t>СЕРОГЛАЗОВА</t>
  </si>
  <si>
    <t xml:space="preserve">НАТАЛЬЯ </t>
  </si>
  <si>
    <t>ВИКТОРОВНА</t>
  </si>
  <si>
    <t>Пожертвования за 30.09.2019 на Добро Mail.ru</t>
  </si>
  <si>
    <t>Пожертвования за 02.10.2019 на Яндекс.Касса</t>
  </si>
  <si>
    <t>Эквайринг Сбербанк на сайте за 02.10.2019</t>
  </si>
  <si>
    <t>Эквайринг Сбербанк на сайте за 03.10.2019</t>
  </si>
  <si>
    <t>Пожертвования за 03.10.2019 на Яндекс.Касса</t>
  </si>
  <si>
    <t>Эквайринг Сбербанк на сайте за 04.10.2019</t>
  </si>
  <si>
    <r>
      <t xml:space="preserve">На лечение </t>
    </r>
    <r>
      <rPr>
        <b/>
        <sz val="10"/>
        <rFont val="Arial"/>
        <family val="2"/>
      </rPr>
      <t>Кристины Абдулсалыковой</t>
    </r>
  </si>
  <si>
    <t>Кристина Абдулсалыкова</t>
  </si>
  <si>
    <t>Эквайринг Сбербанк на сайте за 05.10.2019</t>
  </si>
  <si>
    <t>Эквайринг Сбербанк на сайте за 06.10.2019</t>
  </si>
  <si>
    <t>Кристина Абдулсалыкова Итог</t>
  </si>
  <si>
    <t>Инкассация ящиков для благотворительных пожертвований, установленных в СК "Юность", Праздник "Цифровое будущее", 06.10.2019</t>
  </si>
  <si>
    <t>Инкассация ящиков для благотворительных пожертвований, установленных на АЗС "Нефтегаз", Московский пр-т, 233, 05.10.2019</t>
  </si>
  <si>
    <t>Инкассация ящиков для благотворительных пожертвований, установленных в офисе "Евролак", Московский пр-т, 250а, 05.10.2019</t>
  </si>
  <si>
    <t>Пожертвования за 04.10.2019 на Яндекс.Касса</t>
  </si>
  <si>
    <t>Антон Калугин - 2 сбор</t>
  </si>
  <si>
    <t>Пожертвования за 05.10.2019 на Яндекс.Касса</t>
  </si>
  <si>
    <t>Антон Калугин - 2 сбор Итог</t>
  </si>
  <si>
    <t>Пожертвования за 07.10.2019 на Яндекс.Касса</t>
  </si>
  <si>
    <t>Эквайринг Сбербанк на сайте за 07.10.2019</t>
  </si>
  <si>
    <t>Эквайринг Сбербанк на сайте за 08.10.2019</t>
  </si>
  <si>
    <t>Пожертвования за 08.10.2019 на Яндекс.Касса</t>
  </si>
  <si>
    <t>Эквайринг Сбербанк на сайте за 09.10.2019</t>
  </si>
  <si>
    <t xml:space="preserve">МОРОЗОВА </t>
  </si>
  <si>
    <t xml:space="preserve">ЮЛИЯ </t>
  </si>
  <si>
    <t xml:space="preserve">СТАРЫХ </t>
  </si>
  <si>
    <t>Пожертвования за 10.10.2019 на Яндекс.Касса</t>
  </si>
  <si>
    <t>Эквайринг Сбербанк на сайте за 10.10.2019</t>
  </si>
  <si>
    <t>Эквайринг Сбербанк на сайте за 11.10.2019</t>
  </si>
  <si>
    <t>Эквайринг Сбербанк на сайте за 12.10.2019</t>
  </si>
  <si>
    <t>Эквайринг Сбербанк на сайте за 13.10.2019</t>
  </si>
  <si>
    <t xml:space="preserve">ЛОКТЮШКИНА </t>
  </si>
  <si>
    <t xml:space="preserve">ТАТЬЯНА </t>
  </si>
  <si>
    <t xml:space="preserve">БЕСТЕРЖЕНЕВ </t>
  </si>
  <si>
    <t xml:space="preserve">ГРИГОРИЙ </t>
  </si>
  <si>
    <t>ПАВЛОВИЧ</t>
  </si>
  <si>
    <t xml:space="preserve">СЕМЕНИХИН </t>
  </si>
  <si>
    <t xml:space="preserve">ЮРИЙ </t>
  </si>
  <si>
    <t>Пожертвования за 12.10.2019 на Яндекс.Касса</t>
  </si>
  <si>
    <t>Матвей Гетманов</t>
  </si>
  <si>
    <t>Эквайринг Сбербанк на сайте за 15.10.2019</t>
  </si>
  <si>
    <t>Виктория Снегирева</t>
  </si>
  <si>
    <t>Пожертвования за 15.10.2019 на Яндекс.Касса</t>
  </si>
  <si>
    <t>Эквайринг Сбербанк на сайте за 14.10.2019</t>
  </si>
  <si>
    <t>Эквайринг Сбербанк на сайте за 16.10.2019</t>
  </si>
  <si>
    <t>Пожертвования за 16.10.2019 на Яндекс.Касса</t>
  </si>
  <si>
    <t>Эквайринг Сбербанк на сайте за 18.10.2019</t>
  </si>
  <si>
    <r>
      <t xml:space="preserve">На лечение </t>
    </r>
    <r>
      <rPr>
        <b/>
        <sz val="10"/>
        <rFont val="Arial"/>
        <family val="2"/>
      </rPr>
      <t>Виктории Снегиревой</t>
    </r>
  </si>
  <si>
    <r>
      <t xml:space="preserve">На лечение </t>
    </r>
    <r>
      <rPr>
        <b/>
        <sz val="10"/>
        <rFont val="Arial"/>
        <family val="2"/>
      </rPr>
      <t>Матвея Гетманова</t>
    </r>
  </si>
  <si>
    <t>Матвей Гетманов Итог</t>
  </si>
  <si>
    <t>Виктория Снегирева Итог</t>
  </si>
  <si>
    <t>Эквайринг Сбербанк на сайте за 19.10.2019</t>
  </si>
  <si>
    <t>Инкассация ящиков для благотворительных пожертвований, установленных в Доме искусств, Концерт студии Елены Щедриной, 20.10.2019</t>
  </si>
  <si>
    <t>КОРЧАГИН</t>
  </si>
  <si>
    <t>ЗУРАБ</t>
  </si>
  <si>
    <t>ЗУРАБОВИЧ</t>
  </si>
  <si>
    <t>Эквайринг Сбербанк на сайте за 20.10.2019</t>
  </si>
  <si>
    <t>Пожертвования за 20.10.2019 на Добро Mail.ru</t>
  </si>
  <si>
    <t>Пожертвования за 18.10.2019 на Яндекс.Касса</t>
  </si>
  <si>
    <t>Пожертвования за 19.10.2019 на Яндекс.Касса</t>
  </si>
  <si>
    <t>Пожертвования за 21.10.2019 на Яндекс.Касса</t>
  </si>
  <si>
    <t>Эквайринг Сбербанк на сайте за 21.10.2019</t>
  </si>
  <si>
    <t>Эквайринг Сбербанк на сайте за 22.10.2019</t>
  </si>
  <si>
    <t>Пожертвования за 22.10.2019 на Яндекс.Касса</t>
  </si>
  <si>
    <t>Эквайринг Сбербанк на сайте за 23.10.2019</t>
  </si>
  <si>
    <t>Пожертвования за 21.10.2019 на Добро Mail.ru</t>
  </si>
  <si>
    <t>Пожертвования за 22.10.2019 на Добро Mail.ru</t>
  </si>
  <si>
    <t>ГОРБАНЬ</t>
  </si>
  <si>
    <t>ЛАРИСА</t>
  </si>
  <si>
    <t>ВАСИЛЬЕВНА</t>
  </si>
  <si>
    <t>Пожертвования за 24.10.2019 на Яндекс.Касса</t>
  </si>
  <si>
    <r>
      <t xml:space="preserve">На лечение </t>
    </r>
    <r>
      <rPr>
        <b/>
        <sz val="10"/>
        <rFont val="Arial"/>
        <family val="2"/>
      </rPr>
      <t>Вероники Капраловой</t>
    </r>
  </si>
  <si>
    <t>Вероника Капралова</t>
  </si>
  <si>
    <t>Эквайринг Сбербанк на сайте за 24.10.2019</t>
  </si>
  <si>
    <t>Эквайринг Сбербанк на сайте за 25.10.2019</t>
  </si>
  <si>
    <t>Вероника Капралова Итог</t>
  </si>
  <si>
    <t>Эквайринг Сбербанк на сайте за 26.10.2019</t>
  </si>
  <si>
    <t>Эквайринг Сбербанк на сайте за 27.10.2019</t>
  </si>
  <si>
    <t>Эко-Город ООО</t>
  </si>
  <si>
    <t>Капралов</t>
  </si>
  <si>
    <t>Петрович</t>
  </si>
  <si>
    <t>Пожертвования за 25.10.2019 на Яндекс.Касса</t>
  </si>
  <si>
    <t>Пожертвования за 28.10.2019 на Яндекс.Касса</t>
  </si>
  <si>
    <t>Эквайринг Сбербанк на сайте за 28.10.2019</t>
  </si>
  <si>
    <t xml:space="preserve">ДОРОЖИНСКАЯ </t>
  </si>
  <si>
    <t>Пожертвования за 29.10.2019 на Яндекс.Касса</t>
  </si>
  <si>
    <t>Полина Трубицына - 2 сбор</t>
  </si>
  <si>
    <t>Эквайринг Сбербанк на сайте за 29.10.2019</t>
  </si>
  <si>
    <t>Полина Трубицына - 2 сбор Итог</t>
  </si>
  <si>
    <t>Пожертвования за 29.10.2019 на Добро Mail.ru</t>
  </si>
  <si>
    <t>Эквайринг Сбербанк на сайте за 30.10.2019</t>
  </si>
  <si>
    <t>Эквайринг Сбербанк на сайте за 31.10.2019</t>
  </si>
  <si>
    <t>Пожертвования за 31.10.2019 на Яндекс.Касса</t>
  </si>
  <si>
    <t>Эквайринг Сбербанк на сайте за 01.11.2019</t>
  </si>
  <si>
    <t>Эквайринг Сбербанк на сайте за 03.11.2019</t>
  </si>
  <si>
    <r>
      <t xml:space="preserve">На лечение </t>
    </r>
    <r>
      <rPr>
        <b/>
        <sz val="10"/>
        <rFont val="Arial"/>
        <family val="2"/>
      </rPr>
      <t>Анрея Грушина - 3 сбор</t>
    </r>
  </si>
  <si>
    <t>Пожертвования за 01.11.2019 на Яндекс.Касса</t>
  </si>
  <si>
    <t>Пожертвования за 31.10.2019 на Добро Mail.ru</t>
  </si>
  <si>
    <t>Эквайринг Сбербанк на сайте за 05.11.2019</t>
  </si>
  <si>
    <t>Пожертвования за 05.11.2019 на Яндекс.Касса</t>
  </si>
  <si>
    <r>
      <t xml:space="preserve">На лечение </t>
    </r>
    <r>
      <rPr>
        <b/>
        <sz val="10"/>
        <rFont val="Arial"/>
        <family val="2"/>
      </rPr>
      <t>Даниила Светлых</t>
    </r>
  </si>
  <si>
    <t>Пожертвования за 06.11.2019 на Яндекс.Касса</t>
  </si>
  <si>
    <t>Даниил Светлых</t>
  </si>
  <si>
    <t xml:space="preserve">АРЗУМАНЯН </t>
  </si>
  <si>
    <t xml:space="preserve">КАМО </t>
  </si>
  <si>
    <t>ЭДИКОВИЧ</t>
  </si>
  <si>
    <t>Эквайринг Сбербанк на сайте за 07.11.2019</t>
  </si>
  <si>
    <t>Эквайринг Сбербанк на сайте за 08.11.2019</t>
  </si>
  <si>
    <t>Инкассация ящиков для благотворительных пожертвований, установленных на АЗС "НефтегазКалининград", Советский пр-т, 134, 07.11.2019</t>
  </si>
  <si>
    <t>Инкассация ящиков для благотворительных пожертвований, установленных на АЗС "НефтегазКалининград", Советский пр-т, 188б, 07.11.2019</t>
  </si>
  <si>
    <t>Инкассация ящиков для благотворительных пожертвований, установленных в офисе Фонда, ул. с-та Колоскова, 8, 07.11.2019</t>
  </si>
  <si>
    <t>Инкассация ящиков для благотворительных пожертвований, установленных на АЗС "НефтегазКалининград", Габайдулина, 56, 07.11.2019</t>
  </si>
  <si>
    <t>Даниил Светлых Итог</t>
  </si>
  <si>
    <t>Пожертвования за 08.11.2019 на Яндекс.Касса</t>
  </si>
  <si>
    <t>Пожертвования за 09.11.2019 на Яндекс.Касса</t>
  </si>
  <si>
    <t>Пожертвования за 11.11.2019 на Яндекс.Касса</t>
  </si>
  <si>
    <t>Эквайринг Сбербанк на сайте за 11.11.2019</t>
  </si>
  <si>
    <t xml:space="preserve">МАЛЬЦЕВА </t>
  </si>
  <si>
    <t>Пожертвования за 12.11.2019 на Яндекс.Касса</t>
  </si>
  <si>
    <t>Эквайринг Сбербанк на сайте за 12.11.2019</t>
  </si>
  <si>
    <t>Эквайринг Сбербанк на сайте за 13.11.2019</t>
  </si>
  <si>
    <t>Эквайринг Сбербанк на сайте за 14.11.2019</t>
  </si>
  <si>
    <t>Пожертвования за 14.11.2019 на Яндекс.Касса</t>
  </si>
  <si>
    <t>Эквайринг Сбербанк на сайте за 16.11.2019</t>
  </si>
  <si>
    <t>Пожертвования за 14.11.2019 на Добро Mail.ru</t>
  </si>
  <si>
    <t>Максимов</t>
  </si>
  <si>
    <t>Григорьевич</t>
  </si>
  <si>
    <t>Инкассация ящиков для благотворительных пожертвований, установленных на Магазин "Diverse", 18.11.2019</t>
  </si>
  <si>
    <t>Инкассация ящиков для благотворительных пожертвований, установленных на АЗС "НефтегазКалининград", Приморское кольцо, 18.11.2019</t>
  </si>
  <si>
    <t>Эквайринг Сбербанк на сайте за 18.11.2019</t>
  </si>
  <si>
    <t>Пожертвования за 18.11.2019 на Яндекс.Касса</t>
  </si>
  <si>
    <t>Корчагин</t>
  </si>
  <si>
    <t>Зураб</t>
  </si>
  <si>
    <t>Зурабович</t>
  </si>
  <si>
    <t>Мережко</t>
  </si>
  <si>
    <t>Зоя</t>
  </si>
  <si>
    <t>Эквайринг Сбербанк на сайте за 19.11.2019</t>
  </si>
  <si>
    <t>Пожертвования за 19.11.2019 на Добро Mail.ru</t>
  </si>
  <si>
    <t>ГРИЦИХИНА</t>
  </si>
  <si>
    <t xml:space="preserve"> ТАМАРА </t>
  </si>
  <si>
    <t>РАФИГОВНА</t>
  </si>
  <si>
    <t>Пожертвования за 21.11.2019 на Яндекс.Касса</t>
  </si>
  <si>
    <t xml:space="preserve">ШУСТОВА </t>
  </si>
  <si>
    <t xml:space="preserve">ЛЮБОВЬ </t>
  </si>
  <si>
    <t>ИВАНОВНА</t>
  </si>
  <si>
    <t>Питенко</t>
  </si>
  <si>
    <t>Мартин</t>
  </si>
  <si>
    <t xml:space="preserve">ПЕРЕЯСЛОВ </t>
  </si>
  <si>
    <t>ВАЛЕНТИНОВИЧ</t>
  </si>
  <si>
    <t>Инкассация ящиков для благотворительных пожертвований, установленных комплексе "Резиденция королей", ул.Невского, 10, 21.11.2019</t>
  </si>
  <si>
    <r>
      <t xml:space="preserve">На лечение </t>
    </r>
    <r>
      <rPr>
        <b/>
        <sz val="10"/>
        <rFont val="Arial"/>
        <family val="2"/>
      </rPr>
      <t>Людмилы Лебедевой</t>
    </r>
  </si>
  <si>
    <t>Людмила Лебедева</t>
  </si>
  <si>
    <t xml:space="preserve">ЖУКОВ </t>
  </si>
  <si>
    <t xml:space="preserve">АНДРЕЙ </t>
  </si>
  <si>
    <t>ЮРЬЕВИЧ</t>
  </si>
  <si>
    <t xml:space="preserve">ГЮНТЕР </t>
  </si>
  <si>
    <t>ИГОРЕВИЧ</t>
  </si>
  <si>
    <t>Эквайринг Сбербанк на сайте за 26.11.2019</t>
  </si>
  <si>
    <t>Людмила Лебедева Итог</t>
  </si>
  <si>
    <t>Эквайринг Сбербанк на сайте за 27.11.2019</t>
  </si>
  <si>
    <t>Пожертвования за 27.11.2019 на Яндекс.Касса</t>
  </si>
  <si>
    <t xml:space="preserve">ОХНИНА </t>
  </si>
  <si>
    <t>Анатольевна</t>
  </si>
  <si>
    <t>Эквайринг Сбербанк на сайте за 28.11.2019</t>
  </si>
  <si>
    <t>Пожертвования за 28.11.2019 на Яндекс.Касса</t>
  </si>
  <si>
    <t>Эквайринг Сбербанк на сайте за 29.11.2019</t>
  </si>
  <si>
    <t>Короткова</t>
  </si>
  <si>
    <t>Ирина</t>
  </si>
  <si>
    <t>Олеговна</t>
  </si>
  <si>
    <t>Эквайринг Сбербанк на сайте за 01.12.2019</t>
  </si>
  <si>
    <t>Эквайринг Сбербанк на сайте за 30.11.2019</t>
  </si>
  <si>
    <t>Пожертвования за 29.11.2019 на Добро Mail.ru</t>
  </si>
  <si>
    <t>Пожертвования за 30.11.2019 на Добро Mail.ru</t>
  </si>
  <si>
    <t>Пожертвования за 01.12.2019 на Яндекс.Касса</t>
  </si>
  <si>
    <t>Эквайринг Сбербанк на сайте за 02.12.2019</t>
  </si>
  <si>
    <t>Пожертвования за 04.12.2019 на Яндекс.Касса</t>
  </si>
  <si>
    <t>Пожертвования за 05.12.2019 на Яндекс.Касса</t>
  </si>
  <si>
    <t xml:space="preserve">САМОЙЛЕНКО </t>
  </si>
  <si>
    <t>ИЗАБЕЛЛА</t>
  </si>
  <si>
    <t xml:space="preserve">АЛЕКСАНДРИНА </t>
  </si>
  <si>
    <t xml:space="preserve">ЕЛЕНА </t>
  </si>
  <si>
    <t>Пожертвования за 09.12.2019 на Яндекс.Касса</t>
  </si>
  <si>
    <t>Инкассация ящика для благотворительных пожертвований, установленного в офисе фонда, ул. с-та Колоскова. д.8, 09.12.2019</t>
  </si>
  <si>
    <t>Инкассация ящика для благотворительных пожертвований, установленного в офисе компании Контуретерм, ул. Мелиоративная, д.5б, 14.12.2019</t>
  </si>
  <si>
    <t>Пожертвования за 07.12.2019 на Добро Mail.ru</t>
  </si>
  <si>
    <t>Пожертвования за 09.12.2019 на Добро Mail.ru</t>
  </si>
  <si>
    <t>Пожертвования за 11.12.2019 на Яндекс.Касса</t>
  </si>
  <si>
    <t xml:space="preserve">ЗВЕРЕВА </t>
  </si>
  <si>
    <t>Пожертвования за 12.12.2019 на Яндекс.Касса</t>
  </si>
  <si>
    <t>Эквайринг Сбербанк на сайте за 12.12.2019</t>
  </si>
  <si>
    <t>Пожертвования за 14.12.2019 на Яндекс.Касса</t>
  </si>
  <si>
    <t xml:space="preserve"> Горохов </t>
  </si>
  <si>
    <t>Юрьевич</t>
  </si>
  <si>
    <t xml:space="preserve">КУПОВЫХ </t>
  </si>
  <si>
    <t xml:space="preserve">Войтова </t>
  </si>
  <si>
    <t xml:space="preserve">Наталья </t>
  </si>
  <si>
    <t>Викторовна</t>
  </si>
  <si>
    <t>Пожертвования за 17.12.2019 на Добро Mail.ru</t>
  </si>
  <si>
    <t>Пожертвования за 18.12.2019 на Яндекс.Касса</t>
  </si>
  <si>
    <t>Пожертвования за 19.12.2019 на Яндекс.Касса</t>
  </si>
  <si>
    <t>Пожертвования за 22.12.2019 на Яндекс.Касса</t>
  </si>
  <si>
    <t>Пожертвования за 23.12.2019 на Яндекс.Касса</t>
  </si>
  <si>
    <r>
      <t xml:space="preserve">На лечение </t>
    </r>
    <r>
      <rPr>
        <b/>
        <sz val="10"/>
        <rFont val="Arial"/>
        <family val="2"/>
      </rPr>
      <t>Дарьи Кудряшовой</t>
    </r>
  </si>
  <si>
    <r>
      <t xml:space="preserve">На лечение </t>
    </r>
    <r>
      <rPr>
        <b/>
        <sz val="10"/>
        <rFont val="Arial"/>
        <family val="2"/>
      </rPr>
      <t>Елизаветы Кудряшовой</t>
    </r>
  </si>
  <si>
    <r>
      <t xml:space="preserve">На лечение </t>
    </r>
    <r>
      <rPr>
        <b/>
        <sz val="10"/>
        <rFont val="Arial"/>
        <family val="2"/>
      </rPr>
      <t>Саши Сметанина 2019 - 1 сбор</t>
    </r>
  </si>
  <si>
    <r>
      <t xml:space="preserve">На лечение </t>
    </r>
    <r>
      <rPr>
        <b/>
        <sz val="10"/>
        <rFont val="Arial"/>
        <family val="2"/>
      </rPr>
      <t>Саши Сметанина 2019 - 2 сбор</t>
    </r>
  </si>
  <si>
    <t>Дарья Кудряшова</t>
  </si>
  <si>
    <t>Эквайринг Сбербанк на сайте за 23.12.2019</t>
  </si>
  <si>
    <t>Саша Сметанин 2019 - 2 сбор</t>
  </si>
  <si>
    <t>Елизавета Кудряшова</t>
  </si>
  <si>
    <t>Эквайринг Сбербанк на сайте за 17.12.2019</t>
  </si>
  <si>
    <t>Дарья Кудряшова Итог</t>
  </si>
  <si>
    <t>Саша Сметанин 2019 - 2 сбор Итог</t>
  </si>
  <si>
    <t>Елизавета Кудряшова Итог</t>
  </si>
  <si>
    <t>Эквайринг Сбербанк на сайте за 24.12.2019</t>
  </si>
  <si>
    <t>Отчет о расходовании благотворительных пожертвований в 2019 году</t>
  </si>
  <si>
    <t>Сбор</t>
  </si>
  <si>
    <t>Статья расходов</t>
  </si>
  <si>
    <t>Получатель платежа</t>
  </si>
  <si>
    <t>ООО "РАДУГА ЗВУКОВ"</t>
  </si>
  <si>
    <t>Сумма платежа</t>
  </si>
  <si>
    <t>Данила Грикшас - сбор 2018</t>
  </si>
  <si>
    <t>Медицинское оборудование для детей</t>
  </si>
  <si>
    <t>ООО "НейроМед СПб"</t>
  </si>
  <si>
    <t>ООО "ЛИНИЯ ЖИЗНИ" Клиническая</t>
  </si>
  <si>
    <t>Лекарственные препараты для детей</t>
  </si>
  <si>
    <t>Бугаева Галина Михайловна</t>
  </si>
  <si>
    <t>Выплата материальной помощи в качестве компенсанции расходов, связанных с лечением</t>
  </si>
  <si>
    <t>Миша Бугаев - сбор 2018</t>
  </si>
  <si>
    <t>УФК по г.Санкт-Петербургу (ОФК 13, ФГБУ "НМИЦ ПН им.В.М.Бехтерева" Минздрава России, л/с20726Х41620)</t>
  </si>
  <si>
    <t>Андрей Грушин - сбор 2018</t>
  </si>
  <si>
    <t>Оплата за медицинские услуги для детей</t>
  </si>
  <si>
    <t>Грекова Елена Руслановна</t>
  </si>
  <si>
    <t>Трубицына Анжела Александровна</t>
  </si>
  <si>
    <t>Полина Трубицына - сбор 2018</t>
  </si>
  <si>
    <t>Калининградский филиал ФГУП "Московское ПрОП" Минтруда России</t>
  </si>
  <si>
    <t>Даша Ленькова - сбор 2018</t>
  </si>
  <si>
    <t>ПАО "Аэрофлот-российские авиалинии"</t>
  </si>
  <si>
    <t>Оплата авиабилетов до места лечения (обследования)</t>
  </si>
  <si>
    <t>Лизунова Рената Ивистальевна</t>
  </si>
  <si>
    <t>Катя Грошева - сбор 2016</t>
  </si>
  <si>
    <t>УФК по г.Санкт-Петербургу (ФГБУ "НИДОИ им.Г.И.Турнера" Минздрава России л/с 20726Х21330)</t>
  </si>
  <si>
    <t>Сумма по полю Сумма платежа</t>
  </si>
  <si>
    <t>Калугин Олег Евгеньевич</t>
  </si>
  <si>
    <t>Кузьменкова Наталья Вячеславовна</t>
  </si>
  <si>
    <t>Плетнева Елена Геннадьевна</t>
  </si>
  <si>
    <t>Бельгер Альберт Викторович</t>
  </si>
  <si>
    <t>Соколова Лариса Васильевна</t>
  </si>
  <si>
    <r>
      <t xml:space="preserve">На лечение </t>
    </r>
    <r>
      <rPr>
        <b/>
        <sz val="10"/>
        <rFont val="Arial"/>
        <family val="2"/>
      </rPr>
      <t>Камилы Разиньковой 2019 - 1 сбор</t>
    </r>
  </si>
  <si>
    <r>
      <t xml:space="preserve">На лечение </t>
    </r>
    <r>
      <rPr>
        <b/>
        <sz val="10"/>
        <rFont val="Arial"/>
        <family val="2"/>
      </rPr>
      <t>Жени Соколова 2019 - 1 сбор</t>
    </r>
  </si>
  <si>
    <r>
      <t xml:space="preserve">На лечение </t>
    </r>
    <r>
      <rPr>
        <b/>
        <sz val="10"/>
        <rFont val="Arial"/>
        <family val="2"/>
      </rPr>
      <t>Жени Соколова 2019 - 2 сбор</t>
    </r>
  </si>
  <si>
    <r>
      <t xml:space="preserve">На лечение </t>
    </r>
    <r>
      <rPr>
        <b/>
        <sz val="10"/>
        <rFont val="Arial"/>
        <family val="2"/>
      </rPr>
      <t>Андрея Грушина 2019 - 1 сбор</t>
    </r>
  </si>
  <si>
    <r>
      <t xml:space="preserve">На лечение </t>
    </r>
    <r>
      <rPr>
        <b/>
        <sz val="10"/>
        <rFont val="Arial"/>
        <family val="2"/>
      </rPr>
      <t>Анрея Грушина 2019 - 2 сбор</t>
    </r>
  </si>
  <si>
    <r>
      <t xml:space="preserve">На лечение </t>
    </r>
    <r>
      <rPr>
        <b/>
        <sz val="10"/>
        <rFont val="Arial"/>
        <family val="2"/>
      </rPr>
      <t>Мартина Бельгера 2019 - 1 сбор</t>
    </r>
  </si>
  <si>
    <r>
      <t xml:space="preserve">На лечение </t>
    </r>
    <r>
      <rPr>
        <b/>
        <sz val="10"/>
        <rFont val="Arial"/>
        <family val="2"/>
      </rPr>
      <t>Мартина Бельгера 2019 - 2 сбор</t>
    </r>
  </si>
  <si>
    <r>
      <t xml:space="preserve">На лечение </t>
    </r>
    <r>
      <rPr>
        <b/>
        <sz val="10"/>
        <rFont val="Arial"/>
        <family val="2"/>
      </rPr>
      <t>Полины Трубицыной 2019 - 1 сбор</t>
    </r>
  </si>
  <si>
    <r>
      <t xml:space="preserve">На лечение </t>
    </r>
    <r>
      <rPr>
        <b/>
        <sz val="10"/>
        <rFont val="Arial"/>
        <family val="2"/>
      </rPr>
      <t>Полины Трубицыной 2019 - 2 сбор</t>
    </r>
  </si>
  <si>
    <t>Мартин Бельгер 2019 - 1 сбор</t>
  </si>
  <si>
    <t>Мартин Бельгер 2019 - 2 сбор</t>
  </si>
  <si>
    <t>Саша Сметанин 2019 - 1 сбор</t>
  </si>
  <si>
    <t>Камила Разинькова 2019 - 1 сбор</t>
  </si>
  <si>
    <t>Женя Соколов 2019 - 1 сбор</t>
  </si>
  <si>
    <r>
      <t xml:space="preserve">На лечение </t>
    </r>
    <r>
      <rPr>
        <b/>
        <sz val="10"/>
        <rFont val="Arial"/>
        <family val="2"/>
      </rPr>
      <t>Камилы Разиньковой 2019 - 2 сбор</t>
    </r>
  </si>
  <si>
    <r>
      <t xml:space="preserve">На лечение </t>
    </r>
    <r>
      <rPr>
        <b/>
        <sz val="10"/>
        <rFont val="Arial"/>
        <family val="2"/>
      </rPr>
      <t>Дмитрия Шевчука 2019 - 1 сбор</t>
    </r>
  </si>
  <si>
    <r>
      <t xml:space="preserve">На лечение </t>
    </r>
    <r>
      <rPr>
        <b/>
        <sz val="10"/>
        <rFont val="Arial"/>
        <family val="2"/>
      </rPr>
      <t>Дмитрия Шевчука 2019 - 2 сбор</t>
    </r>
  </si>
  <si>
    <r>
      <t xml:space="preserve">На лечение </t>
    </r>
    <r>
      <rPr>
        <b/>
        <sz val="10"/>
        <rFont val="Arial"/>
        <family val="2"/>
      </rPr>
      <t>Марии Карпухиной 2019 - 2 сбор</t>
    </r>
  </si>
  <si>
    <r>
      <t xml:space="preserve">На лечение </t>
    </r>
    <r>
      <rPr>
        <b/>
        <sz val="10"/>
        <rFont val="Arial"/>
        <family val="2"/>
      </rPr>
      <t>Марии Карпухиной 2019 - 1 сбор</t>
    </r>
  </si>
  <si>
    <r>
      <t xml:space="preserve">На лечение </t>
    </r>
    <r>
      <rPr>
        <b/>
        <sz val="10"/>
        <rFont val="Arial"/>
        <family val="2"/>
      </rPr>
      <t>Антона Калугина 2019 - 2 сбор</t>
    </r>
  </si>
  <si>
    <r>
      <t xml:space="preserve">На лечение </t>
    </r>
    <r>
      <rPr>
        <b/>
        <sz val="10"/>
        <rFont val="Arial"/>
        <family val="2"/>
      </rPr>
      <t>Антона Калугина 2019 - 1 сбор</t>
    </r>
  </si>
  <si>
    <t>Андрей Грушин 2019 - 1 сбор</t>
  </si>
  <si>
    <t>ООО "ПрогнозМед"</t>
  </si>
  <si>
    <t>Комитет финансов Санкт-Петербурга (СПб ГБУЗ "Городская больница №40", лицевой счет 0571002)</t>
  </si>
  <si>
    <t>Антон Калугин 2019 - 1 сбор</t>
  </si>
  <si>
    <t>ФГАОУ ВО "БФУ им. И. Канта"</t>
  </si>
  <si>
    <t>Женя Алейников</t>
  </si>
  <si>
    <t>Парамонова Ирина Викторовна</t>
  </si>
  <si>
    <t>Рабкова Вера Александровна</t>
  </si>
  <si>
    <t xml:space="preserve">Тихонова Гулназа Шавкатовна </t>
  </si>
  <si>
    <t>Камила Разинькова 2019 - 2 сбор</t>
  </si>
  <si>
    <t>Полина Трубицына 2019 - 1 сбор</t>
  </si>
  <si>
    <t>Карпухина Татьяна Владимировна</t>
  </si>
  <si>
    <t>Мария Карпухина 2019 - 1 сбор</t>
  </si>
  <si>
    <t>Шевчук Наталья Юрьевна</t>
  </si>
  <si>
    <t>Дмитрий Шевчук 2019 - 1 сбор</t>
  </si>
  <si>
    <t>Леонтьева Татьяна Александровна</t>
  </si>
  <si>
    <t>Мария Карпухина 2019 - 2 сбор</t>
  </si>
  <si>
    <t>ООО "Геномед"</t>
  </si>
  <si>
    <t>Дмитрий Шевчук 2019 - 2 сбор</t>
  </si>
  <si>
    <t>Антон Калугин 2019 - 2 сбор</t>
  </si>
  <si>
    <t>ООО "Клиника "Эхинацея"</t>
  </si>
  <si>
    <t>Андрей Грушин 2019 - 2 сбор</t>
  </si>
  <si>
    <t>ООО "Балтмедэксл"</t>
  </si>
  <si>
    <t>ИП Орешков Анатолий Борисович</t>
  </si>
  <si>
    <t>Лебедева Кристина Игоревна</t>
  </si>
  <si>
    <t xml:space="preserve">ФГБНУ "МГНЦ" </t>
  </si>
  <si>
    <t>Полина Трубицына 2019 - 2 сбор</t>
  </si>
  <si>
    <t>Светлых Екатерина Викторовна</t>
  </si>
  <si>
    <t>Снегирева Светлана Александровна</t>
  </si>
  <si>
    <t>АльянсТрейд ООО</t>
  </si>
  <si>
    <t xml:space="preserve">ВОРОНОВА </t>
  </si>
  <si>
    <t xml:space="preserve">ГАЛИНА </t>
  </si>
  <si>
    <t>Пожертвования за 25.12.2019 на Добро Mail.ru</t>
  </si>
  <si>
    <t>Алексей Рабков и Карина Абрайтите</t>
  </si>
  <si>
    <t>израсходовано</t>
  </si>
  <si>
    <t>Веста плюс ООО</t>
  </si>
  <si>
    <t>Эквайринг Сбербанк на сайте за 27.12.2019</t>
  </si>
  <si>
    <t>Пожертвования за 26.12.2019 на Яндекс.Касса</t>
  </si>
  <si>
    <t>Эквайринг Сбербанк на сайте за 26.12.2019</t>
  </si>
  <si>
    <t>ИТОГО</t>
  </si>
  <si>
    <t>необходимо</t>
  </si>
  <si>
    <t>остаток к использованию*</t>
  </si>
  <si>
    <t>Название сбора</t>
  </si>
  <si>
    <r>
      <t>На лечение</t>
    </r>
    <r>
      <rPr>
        <b/>
        <sz val="10"/>
        <rFont val="Arial"/>
        <family val="2"/>
      </rPr>
      <t xml:space="preserve"> Андрея Грушина 2018 - 1 сбор</t>
    </r>
  </si>
  <si>
    <r>
      <t xml:space="preserve">На лечение </t>
    </r>
    <r>
      <rPr>
        <b/>
        <sz val="10"/>
        <rFont val="Arial"/>
        <family val="2"/>
      </rPr>
      <t>Данила Грикшаса - сбор 2018</t>
    </r>
  </si>
  <si>
    <r>
      <t xml:space="preserve">На лечение </t>
    </r>
    <r>
      <rPr>
        <b/>
        <sz val="10"/>
        <rFont val="Arial"/>
        <family val="2"/>
      </rPr>
      <t>Даши Леньковой - сбор 2018</t>
    </r>
  </si>
  <si>
    <r>
      <t xml:space="preserve">На лечение </t>
    </r>
    <r>
      <rPr>
        <b/>
        <sz val="10"/>
        <rFont val="Arial"/>
        <family val="2"/>
      </rPr>
      <t>Миши Бугаева - сбор 2018</t>
    </r>
  </si>
  <si>
    <r>
      <t xml:space="preserve">На лечение </t>
    </r>
    <r>
      <rPr>
        <b/>
        <sz val="10"/>
        <rFont val="Arial"/>
        <family val="2"/>
      </rPr>
      <t>Полины Трубицыной - сбор 2018</t>
    </r>
  </si>
  <si>
    <r>
      <t xml:space="preserve">На лечение </t>
    </r>
    <r>
      <rPr>
        <b/>
        <sz val="10"/>
        <rFont val="Arial"/>
        <family val="2"/>
      </rPr>
      <t>Кати Грошевой - сбор 2016</t>
    </r>
  </si>
  <si>
    <t>Эквайринг Сбербанк на сайте за 28.12.2019</t>
  </si>
  <si>
    <t xml:space="preserve">Михайлова </t>
  </si>
  <si>
    <t>Пожертвования за 27.12.2019 на Добро Mail.ru</t>
  </si>
  <si>
    <t>Пожертвования за 29.12.2019 на Добро Mail.ru</t>
  </si>
  <si>
    <t>Пожертвования за 27.12.2019 на Яндекс.Касса</t>
  </si>
  <si>
    <t>Пожертвования за 26.11.2019 на Яндекс.Касса</t>
  </si>
  <si>
    <t xml:space="preserve">остаток на начало </t>
  </si>
  <si>
    <t>Оплата ж/д билетов до места лечения (обследования)</t>
  </si>
  <si>
    <t>РЖД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</si>
</sst>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dd/mm/yy"/>
    <numFmt numFmtId="167" formatCode="#,##0.00_р_."/>
    <numFmt numFmtId="168" formatCode="mmm/yyyy"/>
    <numFmt numFmtId="169" formatCode="dd\.mm\.yyyy"/>
    <numFmt numFmtId="170" formatCode="#,##0.00\ _₽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0" borderId="0" applyNumberFormat="0" applyFill="0" applyBorder="0" applyProtection="0">
      <alignment horizontal="left"/>
    </xf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7" fontId="4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7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4" fontId="8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65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left" vertical="top"/>
    </xf>
    <xf numFmtId="166" fontId="8" fillId="0" borderId="16" xfId="0" applyNumberFormat="1" applyFont="1" applyBorder="1" applyAlignment="1">
      <alignment horizontal="left" vertical="center" wrapText="1"/>
    </xf>
    <xf numFmtId="166" fontId="8" fillId="0" borderId="17" xfId="0" applyNumberFormat="1" applyFont="1" applyBorder="1" applyAlignment="1">
      <alignment horizontal="left" vertical="center" wrapText="1"/>
    </xf>
    <xf numFmtId="165" fontId="3" fillId="33" borderId="18" xfId="0" applyNumberFormat="1" applyFont="1" applyFill="1" applyBorder="1" applyAlignment="1">
      <alignment/>
    </xf>
    <xf numFmtId="14" fontId="8" fillId="0" borderId="20" xfId="0" applyNumberFormat="1" applyFont="1" applyBorder="1" applyAlignment="1">
      <alignment horizontal="left" vertical="center" wrapText="1"/>
    </xf>
    <xf numFmtId="16" fontId="8" fillId="0" borderId="14" xfId="0" applyNumberFormat="1" applyFont="1" applyBorder="1" applyAlignment="1">
      <alignment horizontal="left" vertical="center" wrapText="1"/>
    </xf>
    <xf numFmtId="16" fontId="8" fillId="0" borderId="15" xfId="0" applyNumberFormat="1" applyFont="1" applyBorder="1" applyAlignment="1">
      <alignment horizontal="left" vertical="center" wrapText="1"/>
    </xf>
    <xf numFmtId="14" fontId="8" fillId="0" borderId="21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wrapText="1"/>
    </xf>
    <xf numFmtId="165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8" fillId="0" borderId="21" xfId="0" applyFont="1" applyBorder="1" applyAlignment="1">
      <alignment wrapText="1"/>
    </xf>
    <xf numFmtId="14" fontId="8" fillId="0" borderId="21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3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7" fillId="0" borderId="21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25" xfId="0" applyFont="1" applyBorder="1" applyAlignment="1">
      <alignment wrapText="1"/>
    </xf>
    <xf numFmtId="165" fontId="3" fillId="0" borderId="26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165" fontId="7" fillId="0" borderId="29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7" fillId="0" borderId="18" xfId="0" applyFont="1" applyBorder="1" applyAlignment="1">
      <alignment wrapText="1"/>
    </xf>
    <xf numFmtId="0" fontId="8" fillId="0" borderId="16" xfId="0" applyFont="1" applyBorder="1" applyAlignment="1">
      <alignment wrapText="1"/>
    </xf>
    <xf numFmtId="16" fontId="8" fillId="0" borderId="30" xfId="0" applyNumberFormat="1" applyFont="1" applyBorder="1" applyAlignment="1">
      <alignment horizontal="left" vertical="center" wrapText="1"/>
    </xf>
    <xf numFmtId="165" fontId="3" fillId="33" borderId="17" xfId="0" applyNumberFormat="1" applyFont="1" applyFill="1" applyBorder="1" applyAlignment="1">
      <alignment/>
    </xf>
    <xf numFmtId="165" fontId="3" fillId="0" borderId="17" xfId="0" applyNumberFormat="1" applyFont="1" applyBorder="1" applyAlignment="1">
      <alignment/>
    </xf>
    <xf numFmtId="0" fontId="8" fillId="0" borderId="2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166" fontId="8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3" fillId="0" borderId="19" xfId="0" applyFont="1" applyBorder="1" applyAlignment="1">
      <alignment wrapText="1"/>
    </xf>
    <xf numFmtId="14" fontId="8" fillId="0" borderId="21" xfId="0" applyNumberFormat="1" applyFont="1" applyBorder="1" applyAlignment="1">
      <alignment horizontal="left"/>
    </xf>
    <xf numFmtId="0" fontId="7" fillId="0" borderId="24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8" fillId="0" borderId="30" xfId="0" applyFont="1" applyBorder="1" applyAlignment="1">
      <alignment wrapText="1"/>
    </xf>
    <xf numFmtId="165" fontId="3" fillId="33" borderId="18" xfId="0" applyNumberFormat="1" applyFont="1" applyFill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165" fontId="3" fillId="0" borderId="18" xfId="0" applyNumberFormat="1" applyFont="1" applyBorder="1" applyAlignment="1">
      <alignment horizontal="right"/>
    </xf>
    <xf numFmtId="0" fontId="8" fillId="0" borderId="32" xfId="0" applyFont="1" applyBorder="1" applyAlignment="1">
      <alignment horizontal="left" vertical="center" wrapText="1"/>
    </xf>
    <xf numFmtId="14" fontId="7" fillId="0" borderId="21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7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left" vertical="top"/>
    </xf>
    <xf numFmtId="0" fontId="3" fillId="0" borderId="34" xfId="0" applyFont="1" applyBorder="1" applyAlignment="1">
      <alignment/>
    </xf>
    <xf numFmtId="0" fontId="7" fillId="0" borderId="30" xfId="0" applyFont="1" applyBorder="1" applyAlignment="1">
      <alignment horizontal="center"/>
    </xf>
    <xf numFmtId="165" fontId="3" fillId="33" borderId="30" xfId="0" applyNumberFormat="1" applyFont="1" applyFill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30" xfId="0" applyNumberFormat="1" applyFont="1" applyBorder="1" applyAlignment="1">
      <alignment horizontal="right"/>
    </xf>
    <xf numFmtId="165" fontId="7" fillId="0" borderId="30" xfId="0" applyNumberFormat="1" applyFont="1" applyBorder="1" applyAlignment="1">
      <alignment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165" fontId="7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8" fillId="0" borderId="21" xfId="0" applyFont="1" applyBorder="1" applyAlignment="1">
      <alignment horizontal="left" vertical="center" wrapText="1"/>
    </xf>
    <xf numFmtId="165" fontId="3" fillId="0" borderId="21" xfId="0" applyNumberFormat="1" applyFont="1" applyBorder="1" applyAlignment="1">
      <alignment/>
    </xf>
    <xf numFmtId="0" fontId="7" fillId="0" borderId="39" xfId="0" applyFont="1" applyBorder="1" applyAlignment="1">
      <alignment/>
    </xf>
    <xf numFmtId="14" fontId="8" fillId="0" borderId="30" xfId="0" applyNumberFormat="1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41" xfId="0" applyBorder="1" applyAlignment="1">
      <alignment/>
    </xf>
    <xf numFmtId="14" fontId="0" fillId="0" borderId="2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21" xfId="0" applyNumberFormat="1" applyBorder="1" applyAlignment="1">
      <alignment/>
    </xf>
    <xf numFmtId="43" fontId="3" fillId="0" borderId="0" xfId="0" applyNumberFormat="1" applyFont="1" applyAlignment="1">
      <alignment/>
    </xf>
    <xf numFmtId="165" fontId="3" fillId="0" borderId="17" xfId="0" applyNumberFormat="1" applyFont="1" applyBorder="1" applyAlignment="1">
      <alignment horizontal="right"/>
    </xf>
    <xf numFmtId="165" fontId="3" fillId="33" borderId="18" xfId="0" applyNumberFormat="1" applyFont="1" applyFill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0" fontId="8" fillId="0" borderId="20" xfId="0" applyFont="1" applyBorder="1" applyAlignment="1">
      <alignment wrapText="1"/>
    </xf>
    <xf numFmtId="165" fontId="3" fillId="0" borderId="30" xfId="0" applyNumberFormat="1" applyFont="1" applyBorder="1" applyAlignment="1">
      <alignment/>
    </xf>
    <xf numFmtId="0" fontId="0" fillId="0" borderId="43" xfId="0" applyNumberFormat="1" applyBorder="1" applyAlignment="1">
      <alignment/>
    </xf>
    <xf numFmtId="165" fontId="3" fillId="0" borderId="26" xfId="0" applyNumberFormat="1" applyFont="1" applyFill="1" applyBorder="1" applyAlignment="1">
      <alignment/>
    </xf>
    <xf numFmtId="14" fontId="0" fillId="0" borderId="44" xfId="0" applyNumberForma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8" fillId="0" borderId="14" xfId="0" applyFont="1" applyBorder="1" applyAlignment="1">
      <alignment wrapText="1"/>
    </xf>
    <xf numFmtId="165" fontId="3" fillId="33" borderId="18" xfId="0" applyNumberFormat="1" applyFont="1" applyFill="1" applyBorder="1" applyAlignment="1">
      <alignment horizontal="right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0" fillId="0" borderId="44" xfId="0" applyBorder="1" applyAlignment="1">
      <alignment/>
    </xf>
    <xf numFmtId="14" fontId="8" fillId="0" borderId="0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14" fontId="0" fillId="0" borderId="30" xfId="0" applyNumberForma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0" xfId="0" applyBorder="1" applyAlignment="1">
      <alignment/>
    </xf>
    <xf numFmtId="170" fontId="0" fillId="0" borderId="30" xfId="0" applyNumberFormat="1" applyBorder="1" applyAlignment="1">
      <alignment horizontal="right" vertical="top" wrapText="1"/>
    </xf>
    <xf numFmtId="14" fontId="0" fillId="0" borderId="30" xfId="0" applyNumberFormat="1" applyBorder="1" applyAlignment="1">
      <alignment horizontal="left"/>
    </xf>
    <xf numFmtId="0" fontId="0" fillId="0" borderId="30" xfId="0" applyBorder="1" applyAlignment="1">
      <alignment/>
    </xf>
    <xf numFmtId="0" fontId="0" fillId="0" borderId="49" xfId="0" applyFont="1" applyBorder="1" applyAlignment="1">
      <alignment horizontal="center"/>
    </xf>
    <xf numFmtId="164" fontId="0" fillId="0" borderId="49" xfId="0" applyNumberFormat="1" applyBorder="1" applyAlignment="1">
      <alignment/>
    </xf>
    <xf numFmtId="164" fontId="0" fillId="0" borderId="49" xfId="0" applyNumberFormat="1" applyFill="1" applyBorder="1" applyAlignment="1">
      <alignment/>
    </xf>
    <xf numFmtId="164" fontId="0" fillId="0" borderId="49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64" fontId="0" fillId="0" borderId="49" xfId="0" applyNumberFormat="1" applyFont="1" applyBorder="1" applyAlignment="1">
      <alignment horizontal="center"/>
    </xf>
    <xf numFmtId="170" fontId="0" fillId="0" borderId="49" xfId="0" applyNumberFormat="1" applyBorder="1" applyAlignment="1">
      <alignment/>
    </xf>
    <xf numFmtId="170" fontId="0" fillId="0" borderId="49" xfId="0" applyNumberFormat="1" applyBorder="1" applyAlignment="1">
      <alignment horizontal="right"/>
    </xf>
    <xf numFmtId="43" fontId="0" fillId="0" borderId="49" xfId="0" applyNumberFormat="1" applyBorder="1" applyAlignment="1">
      <alignment horizontal="right"/>
    </xf>
    <xf numFmtId="164" fontId="2" fillId="0" borderId="30" xfId="0" applyNumberFormat="1" applyFont="1" applyBorder="1" applyAlignment="1">
      <alignment/>
    </xf>
    <xf numFmtId="164" fontId="11" fillId="0" borderId="30" xfId="0" applyNumberFormat="1" applyFont="1" applyBorder="1" applyAlignment="1">
      <alignment/>
    </xf>
    <xf numFmtId="170" fontId="2" fillId="0" borderId="30" xfId="0" applyNumberFormat="1" applyFont="1" applyBorder="1" applyAlignment="1">
      <alignment/>
    </xf>
    <xf numFmtId="43" fontId="2" fillId="0" borderId="30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9" xfId="0" applyFill="1" applyBorder="1" applyAlignment="1">
      <alignment/>
    </xf>
    <xf numFmtId="0" fontId="0" fillId="0" borderId="45" xfId="0" applyBorder="1" applyAlignment="1">
      <alignment/>
    </xf>
    <xf numFmtId="170" fontId="0" fillId="0" borderId="50" xfId="0" applyNumberFormat="1" applyBorder="1" applyAlignment="1">
      <alignment/>
    </xf>
    <xf numFmtId="170" fontId="0" fillId="0" borderId="51" xfId="0" applyNumberFormat="1" applyBorder="1" applyAlignment="1">
      <alignment/>
    </xf>
    <xf numFmtId="170" fontId="0" fillId="0" borderId="52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164" fontId="0" fillId="0" borderId="49" xfId="0" applyNumberFormat="1" applyFont="1" applyFill="1" applyBorder="1" applyAlignment="1">
      <alignment horizontal="center"/>
    </xf>
    <xf numFmtId="170" fontId="0" fillId="0" borderId="49" xfId="0" applyNumberFormat="1" applyFill="1" applyBorder="1" applyAlignment="1">
      <alignment/>
    </xf>
    <xf numFmtId="43" fontId="0" fillId="0" borderId="49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43" fontId="0" fillId="0" borderId="49" xfId="0" applyNumberForma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сводной таблицы" xfId="49"/>
    <cellStyle name="Значение сводной таблицы" xfId="50"/>
    <cellStyle name="Итог" xfId="51"/>
    <cellStyle name="Категория сводной таблицы" xfId="52"/>
    <cellStyle name="Контрольная ячейка" xfId="53"/>
    <cellStyle name="Название" xfId="54"/>
    <cellStyle name="Нейтральный" xfId="55"/>
    <cellStyle name="Плохой" xfId="56"/>
    <cellStyle name="Поле сводной таблицы" xfId="57"/>
    <cellStyle name="Пояснение" xfId="58"/>
    <cellStyle name="Примечание" xfId="59"/>
    <cellStyle name="Percent" xfId="60"/>
    <cellStyle name="Результат сводной таблицы" xfId="61"/>
    <cellStyle name="Связанная ячейка" xfId="62"/>
    <cellStyle name="Текст предупреждения" xfId="63"/>
    <cellStyle name="Угол сводной таблицы" xfId="64"/>
    <cellStyle name="Comma" xfId="65"/>
    <cellStyle name="Comma [0]" xfId="66"/>
    <cellStyle name="Хороший" xfId="67"/>
  </cellStyles>
  <dxfs count="1"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4:G24" sheet="Покупки Добрый Магазин"/>
  </cacheSource>
  <cacheFields count="7">
    <cacheField name="Дата">
      <sharedItems containsDate="1" containsString="0" containsBlank="1" containsMixedTypes="0" count="2">
        <d v="2016-08-04T00:00:00.000"/>
        <m/>
      </sharedItems>
    </cacheField>
    <cacheField name="Фамилия / Наименование компании">
      <sharedItems containsBlank="1" containsMixedTypes="0" count="2">
        <s v="Финагина"/>
        <m/>
      </sharedItems>
    </cacheField>
    <cacheField name="Имя">
      <sharedItems containsMixedTypes="0"/>
    </cacheField>
    <cacheField name="Отчество">
      <sharedItems containsMixedTypes="0"/>
    </cacheField>
    <cacheField name="Сумма">
      <sharedItems containsMixedTypes="1" containsNumber="1" containsInteger="1"/>
    </cacheField>
    <cacheField name="Товар">
      <sharedItems containsBlank="1" containsMixedTypes="0" count="2">
        <s v="Сувенир Кружка"/>
        <m/>
      </sharedItems>
    </cacheField>
    <cacheField name="Назначение платежа">
      <sharedItems containsMixedTypes="0" count="2">
        <s v="Катя Грошева"/>
        <s v="Уставная деятельность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F83" sheet="Данные Проценты_2019"/>
  </cacheSource>
  <cacheFields count="6">
    <cacheField name="Дата">
      <sharedItems containsDate="1" containsString="0" containsBlank="1" containsMixedTypes="0" count="127">
        <d v="2019-01-09T00:00:00.000"/>
        <d v="2019-02-15T00:00:00.000"/>
        <d v="2019-02-18T00:00:00.000"/>
        <d v="2019-03-24T00:00:00.000"/>
        <d v="2019-03-25T00:00:00.000"/>
        <d v="2019-04-25T00:00:00.000"/>
        <d v="2019-05-30T00:00:00.000"/>
        <d v="2019-05-31T00:00:00.000"/>
        <d v="2019-07-01T00:00:00.000"/>
        <d v="2019-08-05T00:00:00.000"/>
        <d v="2019-08-08T00:00:00.000"/>
        <d v="2019-09-05T00:00:00.000"/>
        <d v="2019-09-09T00:00:00.000"/>
        <d v="2019-10-07T00:00:00.000"/>
        <d v="2019-10-17T00:00:00.000"/>
        <d v="2019-11-07T00:00:00.000"/>
        <d v="2019-12-12T00:00:00.000"/>
        <d v="2019-12-13T00:00:00.000"/>
        <m/>
        <d v="2014-02-28T00:00:00.000"/>
        <d v="2015-05-05T00:00:00.000"/>
        <d v="2017-11-30T00:00:00.000"/>
        <d v="2018-10-25T00:00:00.000"/>
        <d v="2018-04-26T00:00:00.000"/>
        <d v="2015-06-29T00:00:00.000"/>
        <d v="2017-08-01T00:00:00.000"/>
        <d v="2014-08-13T00:00:00.000"/>
        <d v="2015-03-26T00:00:00.000"/>
        <d v="2015-12-21T00:00:00.000"/>
        <d v="2018-10-11T00:00:00.000"/>
        <d v="2015-11-09T00:00:00.000"/>
        <d v="2014-11-28T00:00:00.000"/>
        <d v="2015-07-01T00:00:00.000"/>
        <d v="2017-01-09T00:00:00.000"/>
        <d v="2015-06-15T00:00:00.000"/>
        <d v="2016-07-01T00:00:00.000"/>
        <d v="2018-01-09T00:00:00.000"/>
        <d v="2015-05-29T00:00:00.000"/>
        <d v="2015-07-20T00:00:00.000"/>
        <d v="2015-11-02T00:00:00.000"/>
        <d v="2017-05-10T00:00:00.000"/>
        <d v="2014-09-30T00:00:00.000"/>
        <d v="2017-04-24T00:00:00.000"/>
        <d v="2017-06-15T00:00:00.000"/>
        <d v="2014-03-31T00:00:00.000"/>
        <d v="2018-11-28T00:00:00.000"/>
        <d v="2015-03-31T00:00:00.000"/>
        <d v="2016-03-31T00:00:00.000"/>
        <d v="2015-06-01T00:00:00.000"/>
        <d v="2016-01-14T00:00:00.000"/>
        <d v="2017-03-31T00:00:00.000"/>
        <d v="2016-06-01T00:00:00.000"/>
        <d v="2016-03-24T00:00:00.000"/>
        <d v="2017-06-01T00:00:00.000"/>
        <d v="2014-08-04T00:00:00.000"/>
        <d v="2015-10-21T00:00:00.000"/>
        <d v="2017-10-02T00:00:00.000"/>
        <d v="2014-12-31T00:00:00.000"/>
        <d v="2017-11-07T00:00:00.000"/>
        <d v="2015-05-27T00:00:00.000"/>
        <d v="2018-02-12T00:00:00.000"/>
        <d v="2015-01-19T00:00:00.000"/>
        <d v="2016-03-10T00:00:00.000"/>
        <d v="2014-01-31T00:00:00.000"/>
        <d v="2015-07-30T00:00:00.000"/>
        <d v="2016-03-03T00:00:00.000"/>
        <d v="2016-03-22T00:00:00.000"/>
        <d v="2018-01-12T00:00:00.000"/>
        <d v="2018-10-26T00:00:00.000"/>
        <d v="2014-06-30T00:00:00.000"/>
        <d v="2016-02-29T00:00:00.000"/>
        <d v="2017-10-19T00:00:00.000"/>
        <d v="2018-07-23T00:00:00.000"/>
        <d v="2015-06-30T00:00:00.000"/>
        <d v="2018-03-15T00:00:00.000"/>
        <d v="2014-10-31T00:00:00.000"/>
        <d v="2016-06-30T00:00:00.000"/>
        <d v="2018-08-02T00:00:00.000"/>
        <d v="2018-09-07T00:00:00.000"/>
        <d v="2015-08-14T00:00:00.000"/>
        <d v="2014-01-29T00:00:00.000"/>
        <d v="2017-03-01T00:00:00.000"/>
        <d v="2014-05-30T00:00:00.000"/>
        <d v="2018-03-01T00:00:00.000"/>
        <d v="2014-12-08T00:00:00.000"/>
        <d v="2017-03-20T00:00:00.000"/>
        <d v="2016-02-08T00:00:00.000"/>
        <d v="2018-07-02T00:00:00.000"/>
        <d v="2015-02-27T00:00:00.000"/>
        <d v="2016-10-17T00:00:00.000"/>
        <d v="2018-11-29T00:00:00.000"/>
        <d v="2017-12-08T00:00:00.000"/>
        <d v="2018-09-12T00:00:00.000"/>
        <d v="2015-12-01T00:00:00.000"/>
        <d v="2016-02-01T00:00:00.000"/>
        <d v="2017-02-01T00:00:00.000"/>
        <d v="2014-04-30T00:00:00.000"/>
        <d v="2015-04-30T00:00:00.000"/>
        <d v="2016-10-03T00:00:00.000"/>
        <d v="2018-09-24T00:00:00.000"/>
        <d v="2016-01-27T00:00:00.000"/>
        <d v="2015-08-24T00:00:00.000"/>
        <d v="2016-11-01T00:00:00.000"/>
        <d v="2015-03-30T00:00:00.000"/>
        <d v="2016-02-25T00:00:00.000"/>
        <d v="2017-08-24T00:00:00.000"/>
        <d v="2018-05-28T00:00:00.000"/>
        <d v="2014-07-31T00:00:00.000"/>
        <d v="2015-07-31T00:00:00.000"/>
        <d v="2018-04-16T00:00:00.000"/>
        <d v="2018-05-21T00:00:00.000"/>
        <d v="2015-10-01T00:00:00.000"/>
        <d v="2014-08-29T00:00:00.000"/>
        <d v="2015-04-02T00:00:00.000"/>
        <d v="2015-11-25T00:00:00.000"/>
        <d v="2014-08-22T00:00:00.000"/>
        <d v="2014-10-13T00:00:00.000"/>
        <d v="2016-11-25T00:00:00.000"/>
        <d v="2018-03-16T00:00:00.000"/>
        <d v="2015-09-01T00:00:00.000"/>
        <d v="2015-03-02T00:00:00.000"/>
        <d v="2016-09-01T00:00:00.000"/>
        <d v="2016-01-11T00:00:00.000"/>
        <d v="2017-09-01T00:00:00.000"/>
        <d v="2015-01-30T00:00:00.000"/>
        <d v="2015-05-12T00:00:00.000"/>
        <d v="2018-01-11T00:00:00.000"/>
      </sharedItems>
    </cacheField>
    <cacheField name="Наименование крединой организации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Сумма">
      <sharedItems containsMixedTypes="1" containsNumber="1"/>
    </cacheField>
    <cacheField name="Назначение платежа">
      <sharedItems containsBlank="1" containsMixedTypes="0" count="2">
        <s v="Уставная деятельность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03" sheet="Данные расходы_2019"/>
  </cacheSource>
  <cacheFields count="5">
    <cacheField name="Дата">
      <sharedItems containsDate="1" containsMixedTypes="1"/>
    </cacheField>
    <cacheField name="Сбор">
      <sharedItems containsBlank="1" containsMixedTypes="0" count="47">
        <s v="Данила Грикшас - сбор 2018"/>
        <s v="Мартин Бельгер 2019 - 1 сбор"/>
        <s v="Саша Сметанин 2019 - 1 сбор"/>
        <s v="Керим Мурадов"/>
        <s v="Миша Бугаев - сбор 2018"/>
        <s v="Андрей Грушин - сбор 2018"/>
        <s v="Даша Ленькова - сбор 2018"/>
        <s v="Полина Трубицына - сбор 2018"/>
        <s v="Катя Грошева - сбор 2016"/>
        <s v="Камила Разинькова 2019 - 1 сбор"/>
        <s v="Антон Калугин 2019 - 1 сбор"/>
        <s v="Паша Левченко"/>
        <s v="Артём Кузьменков"/>
        <s v="Никита Плетнёв"/>
        <s v="Женя Соколов 2019 - 1 сбор"/>
        <s v="Елизавета Ткачева"/>
        <s v="Мартин Бельгер 2019 - 2 сбор"/>
        <s v="Андрей Грушин 2019 - 1 сбор"/>
        <s v="Алексей Рабков и Карина Абрайтите"/>
        <s v="Женя Алейников"/>
        <s v="Дарья Парамонова"/>
        <s v="Камила Разинькова 2019 - 2 сбор"/>
        <s v="Полина Трубицына 2019 - 1 сбор"/>
        <s v="Клим Гербер"/>
        <s v="Мария Карпухина 2019 - 1 сбор"/>
        <s v="Дмитрий Шевчук 2019 - 1 сбор"/>
        <s v="Николь Леонтьева"/>
        <s v="Мария Карпухина 2019 - 2 сбор"/>
        <s v="Дмитрий Шевчук 2019 - 2 сбор"/>
        <s v="Антон Калугин 2019 - 2 сбор"/>
        <s v="Андрей Грушин 2019 - 2 сбор"/>
        <s v="Кристина Абдулсалыкова"/>
        <s v="Вероника Капралова"/>
        <s v="Людмила Лебедева"/>
        <s v="Матвей Гетманов"/>
        <s v="Даниил Светлых"/>
        <s v="Полина Трубицына 2019 - 2 сбор"/>
        <s v="Виктория Снегирева"/>
        <m/>
        <s v="Алексе Рабкова и Карины Абрайтите"/>
        <s v="На лечение Алексея Рабкова и Карины Абрайтите"/>
        <s v="Камила Разинькова"/>
        <s v="Антон Калугин"/>
        <s v="Женя Соколов"/>
        <s v="Мартин Бельгер"/>
        <s v="Саша Сметанин"/>
        <s v="Мартин Бельгер - 2 сбор"/>
      </sharedItems>
    </cacheField>
    <cacheField name="Получатель платежа">
      <sharedItems containsMixedTypes="0"/>
    </cacheField>
    <cacheField name="Статья расходов">
      <sharedItems containsBlank="1" containsMixedTypes="0" count="7">
        <s v="Медицинское оборудование для детей"/>
        <s v="Лекарственные препараты для детей"/>
        <s v="Оплата авиабилетов до места лечения (обследования)"/>
        <s v="Выплата материальной помощи в качестве компенсанции расходов, связанных с лечением"/>
        <s v="Оплата за медицинские услуги для детей"/>
        <s v="Оплата ж/д билетов до места лечения (обследования)"/>
        <m/>
      </sharedItems>
    </cacheField>
    <cacheField name="Сумма платежа">
      <sharedItems containsMixedTypes="1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F2010" sheet="Данные Пожертвования_2019"/>
  </cacheSource>
  <cacheFields count="6">
    <cacheField name="Дата">
      <sharedItems containsDate="1" containsString="0" containsBlank="1" containsMixedTypes="0" count="1088">
        <d v="2019-01-09T00:00:00.000"/>
        <d v="2019-01-10T00:00:00.000"/>
        <d v="2019-01-11T00:00:00.000"/>
        <d v="2019-01-13T00:00:00.000"/>
        <d v="2019-01-14T00:00:00.000"/>
        <d v="2019-01-15T00:00:00.000"/>
        <d v="2019-01-16T00:00:00.000"/>
        <d v="2019-01-17T00:00:00.000"/>
        <d v="2019-01-18T00:00:00.000"/>
        <d v="2019-01-20T00:00:00.000"/>
        <d v="2019-01-21T00:00:00.000"/>
        <d v="2019-01-22T00:00:00.000"/>
        <d v="2019-01-23T00:00:00.000"/>
        <d v="2019-01-24T00:00:00.000"/>
        <d v="2019-01-25T00:00:00.000"/>
        <d v="2019-01-27T00:00:00.000"/>
        <d v="2019-01-28T00:00:00.000"/>
        <d v="2019-01-29T00:00:00.000"/>
        <d v="2019-01-30T00:00:00.000"/>
        <d v="2019-01-31T00:00:00.000"/>
        <d v="2019-02-01T00:00:00.000"/>
        <d v="2019-02-03T00:00:00.000"/>
        <d v="2019-02-04T00:00:00.000"/>
        <d v="2019-02-05T00:00:00.000"/>
        <d v="2019-02-06T00:00:00.000"/>
        <d v="2019-02-07T00:00:00.000"/>
        <d v="2019-02-08T00:00:00.000"/>
        <d v="2019-02-10T00:00:00.000"/>
        <d v="2019-02-11T00:00:00.000"/>
        <d v="2019-02-12T00:00:00.000"/>
        <d v="2019-02-13T00:00:00.000"/>
        <d v="2019-02-14T00:00:00.000"/>
        <d v="2019-02-15T00:00:00.000"/>
        <d v="2019-02-17T00:00:00.000"/>
        <d v="2019-02-18T00:00:00.000"/>
        <d v="2019-02-19T00:00:00.000"/>
        <d v="2019-02-20T00:00:00.000"/>
        <d v="2019-02-21T00:00:00.000"/>
        <d v="2019-02-22T00:00:00.000"/>
        <d v="2019-02-24T00:00:00.000"/>
        <d v="2019-02-25T00:00:00.000"/>
        <d v="2019-02-26T00:00:00.000"/>
        <d v="2019-02-27T00:00:00.000"/>
        <d v="2019-02-28T00:00:00.000"/>
        <d v="2019-03-01T00:00:00.000"/>
        <d v="2019-03-03T00:00:00.000"/>
        <d v="2019-03-04T00:00:00.000"/>
        <d v="2019-03-05T00:00:00.000"/>
        <d v="2019-03-06T00:00:00.000"/>
        <d v="2019-03-10T00:00:00.000"/>
        <d v="2019-03-11T00:00:00.000"/>
        <d v="2019-03-12T00:00:00.000"/>
        <d v="2019-03-13T00:00:00.000"/>
        <d v="2019-03-14T00:00:00.000"/>
        <d v="2019-03-15T00:00:00.000"/>
        <d v="2019-03-17T00:00:00.000"/>
        <d v="2019-03-18T00:00:00.000"/>
        <d v="2019-03-19T00:00:00.000"/>
        <d v="2019-03-20T00:00:00.000"/>
        <d v="2019-03-21T00:00:00.000"/>
        <d v="2019-03-22T00:00:00.000"/>
        <d v="2019-03-24T00:00:00.000"/>
        <d v="2019-03-25T00:00:00.000"/>
        <d v="2019-03-26T00:00:00.000"/>
        <d v="2019-03-27T00:00:00.000"/>
        <d v="2019-03-28T00:00:00.000"/>
        <d v="2019-03-29T00:00:00.000"/>
        <d v="2019-03-31T00:00:00.000"/>
        <d v="2019-04-01T00:00:00.000"/>
        <d v="2019-04-02T00:00:00.000"/>
        <d v="2019-04-03T00:00:00.000"/>
        <d v="2019-04-05T00:00:00.000"/>
        <d v="2019-04-07T00:00:00.000"/>
        <d v="2019-04-08T00:00:00.000"/>
        <d v="2019-04-09T00:00:00.000"/>
        <d v="2019-04-10T00:00:00.000"/>
        <d v="2019-04-11T00:00:00.000"/>
        <d v="2019-04-12T00:00:00.000"/>
        <d v="2019-04-14T00:00:00.000"/>
        <d v="2019-04-16T00:00:00.000"/>
        <d v="2019-04-17T00:00:00.000"/>
        <d v="2019-04-18T00:00:00.000"/>
        <d v="2019-04-19T00:00:00.000"/>
        <d v="2019-04-20T00:00:00.000"/>
        <d v="2019-04-21T00:00:00.000"/>
        <d v="2019-04-22T00:00:00.000"/>
        <d v="2019-04-23T00:00:00.000"/>
        <d v="2019-04-24T00:00:00.000"/>
        <d v="2019-04-25T00:00:00.000"/>
        <d v="2019-04-26T00:00:00.000"/>
        <d v="2019-04-28T00:00:00.000"/>
        <d v="2019-04-29T00:00:00.000"/>
        <d v="2019-04-30T00:00:00.000"/>
        <d v="2019-05-03T00:00:00.000"/>
        <d v="2019-05-04T00:00:00.000"/>
        <d v="2019-05-06T00:00:00.000"/>
        <d v="2019-05-07T00:00:00.000"/>
        <d v="2019-05-08T00:00:00.000"/>
        <d v="2019-05-10T00:00:00.000"/>
        <d v="2019-05-13T00:00:00.000"/>
        <d v="2019-05-14T00:00:00.000"/>
        <d v="2019-05-15T00:00:00.000"/>
        <d v="2019-05-16T00:00:00.000"/>
        <d v="2019-05-17T00:00:00.000"/>
        <d v="2019-05-19T00:00:00.000"/>
        <d v="2019-05-20T00:00:00.000"/>
        <d v="2019-05-21T00:00:00.000"/>
        <d v="2019-05-22T00:00:00.000"/>
        <d v="2019-05-23T00:00:00.000"/>
        <d v="2019-05-24T00:00:00.000"/>
        <d v="2019-05-25T00:00:00.000"/>
        <d v="2019-05-27T00:00:00.000"/>
        <d v="2019-05-28T00:00:00.000"/>
        <d v="2019-05-29T00:00:00.000"/>
        <d v="2019-05-30T00:00:00.000"/>
        <d v="2019-05-31T00:00:00.000"/>
        <d v="2019-06-03T00:00:00.000"/>
        <d v="2019-06-04T00:00:00.000"/>
        <d v="2019-06-05T00:00:00.000"/>
        <d v="2019-06-06T00:00:00.000"/>
        <d v="2019-06-07T00:00:00.000"/>
        <d v="2019-06-10T00:00:00.000"/>
        <d v="2019-06-11T00:00:00.000"/>
        <d v="2019-06-13T00:00:00.000"/>
        <d v="2019-06-14T00:00:00.000"/>
        <d v="2019-06-16T00:00:00.000"/>
        <d v="2019-06-17T00:00:00.000"/>
        <d v="2019-06-18T00:00:00.000"/>
        <d v="2019-06-19T00:00:00.000"/>
        <d v="2019-06-20T00:00:00.000"/>
        <d v="2019-06-21T00:00:00.000"/>
        <d v="2019-06-23T00:00:00.000"/>
        <d v="2019-06-24T00:00:00.000"/>
        <d v="2019-06-25T00:00:00.000"/>
        <d v="2019-06-26T00:00:00.000"/>
        <d v="2019-06-27T00:00:00.000"/>
        <d v="2019-06-28T00:00:00.000"/>
        <d v="2019-06-30T00:00:00.000"/>
        <d v="2019-07-01T00:00:00.000"/>
        <d v="2019-07-02T00:00:00.000"/>
        <d v="2019-07-03T00:00:00.000"/>
        <d v="2019-07-04T00:00:00.000"/>
        <d v="2019-07-05T00:00:00.000"/>
        <d v="2019-07-07T00:00:00.000"/>
        <d v="2019-07-08T00:00:00.000"/>
        <d v="2019-07-09T00:00:00.000"/>
        <d v="2019-07-10T00:00:00.000"/>
        <d v="2019-07-12T00:00:00.000"/>
        <d v="2019-07-14T00:00:00.000"/>
        <d v="2019-07-15T00:00:00.000"/>
        <d v="2019-07-16T00:00:00.000"/>
        <d v="2019-07-17T00:00:00.000"/>
        <d v="2019-07-18T00:00:00.000"/>
        <d v="2019-07-19T00:00:00.000"/>
        <d v="2019-07-20T00:00:00.000"/>
        <d v="2019-07-21T00:00:00.000"/>
        <d v="2019-07-22T00:00:00.000"/>
        <d v="2019-07-23T00:00:00.000"/>
        <d v="2019-07-24T00:00:00.000"/>
        <d v="2019-07-25T00:00:00.000"/>
        <d v="2019-07-26T00:00:00.000"/>
        <d v="2019-07-28T00:00:00.000"/>
        <d v="2019-07-29T00:00:00.000"/>
        <d v="2019-07-30T00:00:00.000"/>
        <d v="2019-07-31T00:00:00.000"/>
        <d v="2019-08-01T00:00:00.000"/>
        <d v="2019-08-02T00:00:00.000"/>
        <d v="2019-08-03T00:00:00.000"/>
        <d v="2019-08-04T00:00:00.000"/>
        <d v="2019-08-05T00:00:00.000"/>
        <d v="2019-08-06T00:00:00.000"/>
        <d v="2019-08-07T00:00:00.000"/>
        <d v="2019-08-08T00:00:00.000"/>
        <d v="2019-08-09T00:00:00.000"/>
        <d v="2019-08-12T00:00:00.000"/>
        <d v="2019-08-13T00:00:00.000"/>
        <d v="2019-08-14T00:00:00.000"/>
        <d v="2019-08-15T00:00:00.000"/>
        <d v="2018-08-16T00:00:00.000"/>
        <d v="2019-08-17T00:00:00.000"/>
        <d v="2019-08-18T00:00:00.000"/>
        <d v="2019-08-19T00:00:00.000"/>
        <d v="2019-08-20T00:00:00.000"/>
        <d v="2019-08-21T00:00:00.000"/>
        <d v="2019-08-22T00:00:00.000"/>
        <d v="2019-08-23T00:00:00.000"/>
        <d v="2019-08-24T00:00:00.000"/>
        <d v="2019-08-25T00:00:00.000"/>
        <d v="2019-08-27T00:00:00.000"/>
        <d v="2019-08-28T00:00:00.000"/>
        <d v="2019-08-29T00:00:00.000"/>
        <d v="2019-08-30T00:00:00.000"/>
        <d v="2019-08-31T00:00:00.000"/>
        <d v="2019-09-01T00:00:00.000"/>
        <d v="2019-09-02T00:00:00.000"/>
        <d v="2019-09-03T00:00:00.000"/>
        <d v="2019-09-04T00:00:00.000"/>
        <d v="2019-09-05T00:00:00.000"/>
        <d v="2019-09-06T00:00:00.000"/>
        <d v="2019-09-08T00:00:00.000"/>
        <d v="2019-09-10T00:00:00.000"/>
        <d v="2019-09-11T00:00:00.000"/>
        <d v="2019-09-12T00:00:00.000"/>
        <d v="2019-09-13T00:00:00.000"/>
        <d v="2019-09-15T00:00:00.000"/>
        <d v="2019-09-16T00:00:00.000"/>
        <d v="2019-09-17T00:00:00.000"/>
        <d v="2019-09-18T00:00:00.000"/>
        <d v="2019-09-19T00:00:00.000"/>
        <d v="2019-09-20T00:00:00.000"/>
        <d v="2019-09-21T00:00:00.000"/>
        <d v="2019-09-22T00:00:00.000"/>
        <d v="2019-09-24T00:00:00.000"/>
        <d v="2019-09-25T00:00:00.000"/>
        <d v="2019-09-26T00:00:00.000"/>
        <d v="2019-09-27T00:00:00.000"/>
        <d v="2019-09-29T00:00:00.000"/>
        <d v="2019-09-30T00:00:00.000"/>
        <d v="2019-10-01T00:00:00.000"/>
        <d v="2019-10-02T00:00:00.000"/>
        <d v="2019-10-03T00:00:00.000"/>
        <d v="2019-10-04T00:00:00.000"/>
        <d v="2019-10-05T00:00:00.000"/>
        <d v="2019-10-06T00:00:00.000"/>
        <d v="2019-10-07T00:00:00.000"/>
        <d v="2019-10-08T00:00:00.000"/>
        <d v="2019-10-09T00:00:00.000"/>
        <d v="2019-10-10T00:00:00.000"/>
        <d v="2019-10-11T00:00:00.000"/>
        <d v="2019-10-12T00:00:00.000"/>
        <d v="2019-10-13T00:00:00.000"/>
        <d v="2019-10-14T00:00:00.000"/>
        <d v="2019-10-15T00:00:00.000"/>
        <d v="2019-10-16T00:00:00.000"/>
        <d v="2019-10-17T00:00:00.000"/>
        <d v="2019-10-18T00:00:00.000"/>
        <d v="2019-10-19T00:00:00.000"/>
        <d v="2019-10-20T00:00:00.000"/>
        <d v="2019-10-21T00:00:00.000"/>
        <d v="2019-10-22T00:00:00.000"/>
        <d v="2019-10-23T00:00:00.000"/>
        <d v="2019-10-24T00:00:00.000"/>
        <d v="2019-10-25T00:00:00.000"/>
        <d v="2019-10-26T00:00:00.000"/>
        <d v="2019-10-27T00:00:00.000"/>
        <d v="2019-10-28T00:00:00.000"/>
        <d v="2019-10-29T00:00:00.000"/>
        <d v="2019-10-30T00:00:00.000"/>
        <d v="2019-10-31T00:00:00.000"/>
        <d v="2019-11-01T00:00:00.000"/>
        <d v="2019-11-02T00:00:00.000"/>
        <d v="2019-11-04T00:00:00.000"/>
        <d v="2019-11-05T00:00:00.000"/>
        <d v="2019-11-06T00:00:00.000"/>
        <d v="2019-11-07T00:00:00.000"/>
        <d v="2019-11-08T00:00:00.000"/>
        <d v="2019-11-09T00:00:00.000"/>
        <d v="2019-11-10T00:00:00.000"/>
        <d v="2019-11-11T00:00:00.000"/>
        <d v="2019-11-12T00:00:00.000"/>
        <d v="2019-11-13T00:00:00.000"/>
        <d v="2019-11-14T00:00:00.000"/>
        <d v="2019-11-15T00:00:00.000"/>
        <d v="2019-11-17T00:00:00.000"/>
        <d v="2019-11-18T00:00:00.000"/>
        <d v="2019-11-19T00:00:00.000"/>
        <d v="2019-11-20T00:00:00.000"/>
        <d v="2019-11-21T00:00:00.000"/>
        <d v="2019-11-22T00:00:00.000"/>
        <d v="2019-11-24T00:00:00.000"/>
        <d v="2019-11-26T00:00:00.000"/>
        <d v="2019-11-27T00:00:00.000"/>
        <d v="2019-11-28T00:00:00.000"/>
        <d v="2019-11-29T00:00:00.000"/>
        <d v="2019-11-30T00:00:00.000"/>
        <d v="2019-12-01T00:00:00.000"/>
        <d v="2019-12-02T00:00:00.000"/>
        <d v="2019-12-03T00:00:00.000"/>
        <d v="2019-12-04T00:00:00.000"/>
        <d v="2019-12-05T00:00:00.000"/>
        <d v="2019-12-06T00:00:00.000"/>
        <d v="2019-12-08T00:00:00.000"/>
        <d v="2019-12-09T00:00:00.000"/>
        <d v="2019-12-10T00:00:00.000"/>
        <d v="2019-12-11T00:00:00.000"/>
        <d v="2019-12-12T00:00:00.000"/>
        <d v="2019-12-13T00:00:00.000"/>
        <d v="2019-12-14T00:00:00.000"/>
        <d v="2019-12-15T00:00:00.000"/>
        <d v="2019-12-16T00:00:00.000"/>
        <d v="2019-12-17T00:00:00.000"/>
        <d v="2019-12-18T00:00:00.000"/>
        <d v="2019-12-19T00:00:00.000"/>
        <d v="2019-12-20T00:00:00.000"/>
        <d v="2019-12-21T00:00:00.000"/>
        <d v="2019-12-23T00:00:00.000"/>
        <d v="2019-12-24T00:00:00.000"/>
        <d v="2019-12-25T00:00:00.000"/>
        <d v="2019-12-26T00:00:00.000"/>
        <d v="2019-12-27T00:00:00.000"/>
        <d v="2019-12-28T00:00:00.000"/>
        <d v="2019-12-29T00:00:00.000"/>
        <d v="2019-12-30T00:00:00.000"/>
        <d v="2019-12-31T00:00:00.000"/>
        <m/>
        <d v="2016-09-29T00:00:00.000"/>
        <d v="2017-09-29T00:00:00.000"/>
        <d v="2016-10-25T00:00:00.000"/>
        <d v="2017-10-25T00:00:00.000"/>
        <d v="2016-11-21T00:00:00.000"/>
        <d v="2018-10-25T00:00:00.000"/>
        <d v="2017-11-21T00:00:00.000"/>
        <d v="2018-11-21T00:00:00.000"/>
        <d v="2017-12-17T00:00:00.000"/>
        <d v="2016-10-27T00:00:00.000"/>
        <d v="2017-10-27T00:00:00.000"/>
        <d v="2016-11-23T00:00:00.000"/>
        <d v="2017-11-23T00:00:00.000"/>
        <d v="2016-12-19T00:00:00.000"/>
        <d v="2018-11-23T00:00:00.000"/>
        <d v="2017-12-19T00:00:00.000"/>
        <d v="2018-12-19T00:00:00.000"/>
        <d v="2016-11-25T00:00:00.000"/>
        <d v="2018-10-29T00:00:00.000"/>
        <d v="2016-12-21T00:00:00.000"/>
        <d v="2018-11-25T00:00:00.000"/>
        <d v="2017-12-21T00:00:00.000"/>
        <d v="2018-12-21T00:00:00.000"/>
        <d v="2016-10-31T00:00:00.000"/>
        <d v="2017-10-31T00:00:00.000"/>
        <d v="2016-11-27T00:00:00.000"/>
        <d v="2018-10-31T00:00:00.000"/>
        <d v="2017-11-27T00:00:00.000"/>
        <d v="2016-12-23T00:00:00.000"/>
        <d v="2018-11-27T00:00:00.000"/>
        <d v="2018-12-23T00:00:00.000"/>
        <d v="2017-11-29T00:00:00.000"/>
        <d v="2016-12-25T00:00:00.000"/>
        <d v="2018-11-29T00:00:00.000"/>
        <d v="2017-12-25T00:00:00.000"/>
        <d v="2018-12-25T00:00:00.000"/>
        <d v="2016-01-06T00:00:00.000"/>
        <d v="2016-02-02T00:00:00.000"/>
        <d v="2018-01-06T00:00:00.000"/>
        <d v="2017-02-02T00:00:00.000"/>
        <d v="2018-02-02T00:00:00.000"/>
        <d v="2016-12-27T00:00:00.000"/>
        <d v="2017-12-27T00:00:00.000"/>
        <d v="2018-12-27T00:00:00.000"/>
        <d v="2017-01-08T00:00:00.000"/>
        <d v="2018-02-04T00:00:00.000"/>
        <d v="2016-12-29T00:00:00.000"/>
        <d v="2017-12-29T00:00:00.000"/>
        <d v="2018-12-29T00:00:00.000"/>
        <d v="2017-01-10T00:00:00.000"/>
        <d v="2018-01-10T00:00:00.000"/>
        <d v="2017-02-06T00:00:00.000"/>
        <d v="2018-02-06T00:00:00.000"/>
        <d v="2017-03-02T00:00:00.000"/>
        <d v="2018-03-02T00:00:00.000"/>
        <d v="2016-12-31T00:00:00.000"/>
        <d v="2016-01-12T00:00:00.000"/>
        <d v="2017-01-12T00:00:00.000"/>
        <d v="2017-02-08T00:00:00.000"/>
        <d v="2018-02-08T00:00:00.000"/>
        <d v="2018-03-04T00:00:00.000"/>
        <d v="2016-01-14T00:00:00.000"/>
        <d v="2017-01-14T00:00:00.000"/>
        <d v="2018-01-14T00:00:00.000"/>
        <d v="2017-03-06T00:00:00.000"/>
        <d v="2018-03-06T00:00:00.000"/>
        <d v="2017-04-02T00:00:00.000"/>
        <d v="2018-04-02T00:00:00.000"/>
        <d v="2017-01-16T00:00:00.000"/>
        <d v="2016-02-12T00:00:00.000"/>
        <d v="2018-01-16T00:00:00.000"/>
        <d v="2018-02-12T00:00:00.000"/>
        <d v="2016-04-04T00:00:00.000"/>
        <d v="2017-04-04T00:00:00.000"/>
        <d v="2018-04-04T00:00:00.000"/>
        <d v="2016-01-18T00:00:00.000"/>
        <d v="2017-01-18T00:00:00.000"/>
        <d v="2018-01-18T00:00:00.000"/>
        <d v="2017-02-14T00:00:00.000"/>
        <d v="2016-03-10T00:00:00.000"/>
        <d v="2018-02-14T00:00:00.000"/>
        <d v="2017-03-10T00:00:00.000"/>
        <d v="2016-04-06T00:00:00.000"/>
        <d v="2017-04-06T00:00:00.000"/>
        <d v="2018-04-06T00:00:00.000"/>
        <d v="2017-05-02T00:00:00.000"/>
        <d v="2016-01-20T00:00:00.000"/>
        <d v="2017-01-20T00:00:00.000"/>
        <d v="2016-02-16T00:00:00.000"/>
        <d v="2018-02-16T00:00:00.000"/>
        <d v="2018-03-12T00:00:00.000"/>
        <d v="2016-05-04T00:00:00.000"/>
        <d v="2018-04-08T00:00:00.000"/>
        <d v="2017-05-04T00:00:00.000"/>
        <d v="2018-05-04T00:00:00.000"/>
        <d v="2016-01-22T00:00:00.000"/>
        <d v="2017-01-22T00:00:00.000"/>
        <d v="2016-02-18T00:00:00.000"/>
        <d v="2018-01-22T00:00:00.000"/>
        <d v="2016-03-14T00:00:00.000"/>
        <d v="2018-02-18T00:00:00.000"/>
        <d v="2017-03-14T00:00:00.000"/>
        <d v="2018-03-14T00:00:00.000"/>
        <d v="2017-04-10T00:00:00.000"/>
        <d v="2018-04-10T00:00:00.000"/>
        <d v="2018-05-06T00:00:00.000"/>
        <d v="2017-06-02T00:00:00.000"/>
        <d v="2016-02-20T00:00:00.000"/>
        <d v="2018-01-24T00:00:00.000"/>
        <d v="2017-02-20T00:00:00.000"/>
        <d v="2016-03-16T00:00:00.000"/>
        <d v="2018-02-20T00:00:00.000"/>
        <d v="2018-03-16T00:00:00.000"/>
        <d v="2017-04-12T00:00:00.000"/>
        <d v="2016-05-08T00:00:00.000"/>
        <d v="2018-04-12T00:00:00.000"/>
        <d v="2016-06-04T00:00:00.000"/>
        <d v="2018-05-08T00:00:00.000"/>
        <d v="2018-06-04T00:00:00.000"/>
        <d v="2016-01-26T00:00:00.000"/>
        <d v="2017-01-26T00:00:00.000"/>
        <d v="2018-01-26T00:00:00.000"/>
        <d v="2017-02-22T00:00:00.000"/>
        <d v="2016-03-18T00:00:00.000"/>
        <d v="2018-02-22T00:00:00.000"/>
        <d v="2018-03-18T00:00:00.000"/>
        <d v="2017-04-14T00:00:00.000"/>
        <d v="2016-06-06T00:00:00.000"/>
        <d v="2018-05-10T00:00:00.000"/>
        <d v="2017-06-06T00:00:00.000"/>
        <d v="2016-07-02T00:00:00.000"/>
        <d v="2018-06-06T00:00:00.000"/>
        <d v="2017-07-02T00:00:00.000"/>
        <d v="2018-07-02T00:00:00.000"/>
        <d v="2017-01-28T00:00:00.000"/>
        <d v="2016-02-24T00:00:00.000"/>
        <d v="2018-01-28T00:00:00.000"/>
        <d v="2018-03-20T00:00:00.000"/>
        <d v="2017-04-16T00:00:00.000"/>
        <d v="2018-04-16T00:00:00.000"/>
        <d v="2017-05-12T00:00:00.000"/>
        <d v="2016-06-08T00:00:00.000"/>
        <d v="2017-06-08T00:00:00.000"/>
        <d v="2016-07-04T00:00:00.000"/>
        <d v="2018-06-08T00:00:00.000"/>
        <d v="2017-07-04T00:00:00.000"/>
        <d v="2018-07-04T00:00:00.000"/>
        <d v="2017-01-30T00:00:00.000"/>
        <d v="2016-02-26T00:00:00.000"/>
        <d v="2018-01-30T00:00:00.000"/>
        <d v="2016-03-22T00:00:00.000"/>
        <d v="2018-02-26T00:00:00.000"/>
        <d v="2017-03-22T00:00:00.000"/>
        <d v="2018-03-22T00:00:00.000"/>
        <d v="2017-04-18T00:00:00.000"/>
        <d v="2018-04-18T00:00:00.000"/>
        <d v="2017-05-14T00:00:00.000"/>
        <d v="2018-05-14T00:00:00.000"/>
        <d v="2017-06-10T00:00:00.000"/>
        <d v="2016-07-06T00:00:00.000"/>
        <d v="2017-07-06T00:00:00.000"/>
        <d v="2016-08-02T00:00:00.000"/>
        <d v="2018-07-06T00:00:00.000"/>
        <d v="2017-08-02T00:00:00.000"/>
        <d v="2018-08-02T00:00:00.000"/>
        <d v="2016-02-28T00:00:00.000"/>
        <d v="2017-02-28T00:00:00.000"/>
        <d v="2016-03-24T00:00:00.000"/>
        <d v="2018-02-28T00:00:00.000"/>
        <d v="2017-03-24T00:00:00.000"/>
        <d v="2016-04-20T00:00:00.000"/>
        <d v="2017-04-20T00:00:00.000"/>
        <d v="2016-05-16T00:00:00.000"/>
        <d v="2018-04-20T00:00:00.000"/>
        <d v="2017-05-16T00:00:00.000"/>
        <d v="2016-06-12T00:00:00.000"/>
        <d v="2018-05-16T00:00:00.000"/>
        <d v="2017-06-12T00:00:00.000"/>
        <d v="2016-07-08T00:00:00.000"/>
        <d v="2018-06-12T00:00:00.000"/>
        <d v="2017-07-08T00:00:00.000"/>
        <d v="2016-08-04T00:00:00.000"/>
        <d v="2018-07-08T00:00:00.000"/>
        <d v="2017-08-04T00:00:00.000"/>
        <d v="2017-03-26T00:00:00.000"/>
        <d v="2016-04-22T00:00:00.000"/>
        <d v="2018-03-26T00:00:00.000"/>
        <d v="2017-04-22T00:00:00.000"/>
        <d v="2016-05-18T00:00:00.000"/>
        <d v="2018-04-22T00:00:00.000"/>
        <d v="2017-05-18T00:00:00.000"/>
        <d v="2018-05-18T00:00:00.000"/>
        <d v="2017-06-14T00:00:00.000"/>
        <d v="2018-06-14T00:00:00.000"/>
        <d v="2017-07-10T00:00:00.000"/>
        <d v="2016-08-06T00:00:00.000"/>
        <d v="2018-07-10T00:00:00.000"/>
        <d v="2016-09-02T00:00:00.000"/>
        <d v="2018-08-06T00:00:00.000"/>
        <d v="2018-09-02T00:00:00.000"/>
        <d v="2017-03-28T00:00:00.000"/>
        <d v="2018-03-28T00:00:00.000"/>
        <d v="2017-04-24T00:00:00.000"/>
        <d v="2018-04-24T00:00:00.000"/>
        <d v="2017-05-20T00:00:00.000"/>
        <d v="2018-05-20T00:00:00.000"/>
        <d v="2017-06-16T00:00:00.000"/>
        <d v="2016-07-12T00:00:00.000"/>
        <d v="2017-07-12T00:00:00.000"/>
        <d v="2016-08-08T00:00:00.000"/>
        <d v="2018-07-12T00:00:00.000"/>
        <d v="2017-08-08T00:00:00.000"/>
        <d v="2016-09-04T00:00:00.000"/>
        <d v="2018-08-08T00:00:00.000"/>
        <d v="2017-09-04T00:00:00.000"/>
        <d v="2018-09-04T00:00:00.000"/>
        <d v="2016-03-30T00:00:00.000"/>
        <d v="2017-03-30T00:00:00.000"/>
        <d v="2018-03-30T00:00:00.000"/>
        <d v="2017-04-26T00:00:00.000"/>
        <d v="2018-04-26T00:00:00.000"/>
        <d v="2017-05-22T00:00:00.000"/>
        <d v="2016-06-18T00:00:00.000"/>
        <d v="2018-05-22T00:00:00.000"/>
        <d v="2018-06-18T00:00:00.000"/>
        <d v="2017-07-14T00:00:00.000"/>
        <d v="2016-08-10T00:00:00.000"/>
        <d v="2017-08-10T00:00:00.000"/>
        <d v="2016-09-06T00:00:00.000"/>
        <d v="2018-08-10T00:00:00.000"/>
        <d v="2017-09-06T00:00:00.000"/>
        <d v="2018-09-06T00:00:00.000"/>
        <d v="2017-10-02T00:00:00.000"/>
        <d v="2018-10-02T00:00:00.000"/>
        <d v="2017-04-28T00:00:00.000"/>
        <d v="2018-04-28T00:00:00.000"/>
        <d v="2017-05-24T00:00:00.000"/>
        <d v="2016-06-20T00:00:00.000"/>
        <d v="2018-05-24T00:00:00.000"/>
        <d v="2017-06-20T00:00:00.000"/>
        <d v="2016-07-16T00:00:00.000"/>
        <d v="2018-06-20T00:00:00.000"/>
        <d v="2016-08-12T00:00:00.000"/>
        <d v="2018-07-16T00:00:00.000"/>
        <d v="2016-09-08T00:00:00.000"/>
        <d v="2018-08-12T00:00:00.000"/>
        <d v="2017-09-08T00:00:00.000"/>
        <d v="2017-10-04T00:00:00.000"/>
        <d v="2018-10-04T00:00:00.000"/>
        <d v="2016-04-30T00:00:00.000"/>
        <d v="2016-05-26T00:00:00.000"/>
        <d v="2018-04-30T00:00:00.000"/>
        <d v="2017-05-26T00:00:00.000"/>
        <d v="2017-06-22T00:00:00.000"/>
        <d v="2016-07-18T00:00:00.000"/>
        <d v="2018-06-22T00:00:00.000"/>
        <d v="2017-07-18T00:00:00.000"/>
        <d v="2016-08-14T00:00:00.000"/>
        <d v="2018-07-18T00:00:00.000"/>
        <d v="2017-08-14T00:00:00.000"/>
        <d v="2018-08-14T00:00:00.000"/>
        <d v="2016-10-06T00:00:00.000"/>
        <d v="2018-09-10T00:00:00.000"/>
        <d v="2017-10-06T00:00:00.000"/>
        <d v="2016-11-02T00:00:00.000"/>
        <d v="2017-11-02T00:00:00.000"/>
        <d v="2018-11-02T00:00:00.000"/>
        <d v="2016-05-28T00:00:00.000"/>
        <d v="2017-05-28T00:00:00.000"/>
        <d v="2016-06-24T00:00:00.000"/>
        <d v="2018-05-28T00:00:00.000"/>
        <d v="2016-07-20T00:00:00.000"/>
        <d v="2018-06-24T00:00:00.000"/>
        <d v="2017-07-20T00:00:00.000"/>
        <d v="2016-08-16T00:00:00.000"/>
        <d v="2018-07-20T00:00:00.000"/>
        <d v="2017-08-16T00:00:00.000"/>
        <d v="2016-09-12T00:00:00.000"/>
        <d v="2017-09-12T00:00:00.000"/>
        <d v="2018-09-12T00:00:00.000"/>
        <d v="2017-10-08T00:00:00.000"/>
        <d v="2018-10-08T00:00:00.000"/>
        <d v="2016-05-30T00:00:00.000"/>
        <d v="2018-05-30T00:00:00.000"/>
        <d v="2017-06-26T00:00:00.000"/>
        <d v="2016-07-22T00:00:00.000"/>
        <d v="2018-06-26T00:00:00.000"/>
        <d v="2017-07-22T00:00:00.000"/>
        <d v="2016-08-18T00:00:00.000"/>
        <d v="2018-07-22T00:00:00.000"/>
        <d v="2017-08-18T00:00:00.000"/>
        <d v="2016-09-14T00:00:00.000"/>
        <d v="2017-09-14T00:00:00.000"/>
        <d v="2016-10-10T00:00:00.000"/>
        <d v="2018-09-14T00:00:00.000"/>
        <d v="2017-10-10T00:00:00.000"/>
        <d v="2016-11-06T00:00:00.000"/>
        <d v="2018-10-10T00:00:00.000"/>
        <d v="2017-11-06T00:00:00.000"/>
        <d v="2016-12-02T00:00:00.000"/>
        <d v="2018-11-06T00:00:00.000"/>
        <d v="2017-12-02T00:00:00.000"/>
        <d v="2018-12-02T00:00:00.000"/>
        <d v="2016-06-28T00:00:00.000"/>
        <d v="2017-06-28T00:00:00.000"/>
        <d v="2016-07-24T00:00:00.000"/>
        <d v="2017-07-24T00:00:00.000"/>
        <d v="2018-07-24T00:00:00.000"/>
        <d v="2018-08-20T00:00:00.000"/>
        <d v="2018-09-16T00:00:00.000"/>
        <d v="2017-10-12T00:00:00.000"/>
        <d v="2018-10-12T00:00:00.000"/>
        <d v="2017-11-08T00:00:00.000"/>
        <d v="2016-12-04T00:00:00.000"/>
        <d v="2018-11-08T00:00:00.000"/>
        <d v="2017-12-04T00:00:00.000"/>
        <d v="2018-12-04T00:00:00.000"/>
        <d v="2016-06-30T00:00:00.000"/>
        <d v="2017-06-30T00:00:00.000"/>
        <d v="2016-07-26T00:00:00.000"/>
        <d v="2017-07-26T00:00:00.000"/>
        <d v="2016-08-22T00:00:00.000"/>
        <d v="2018-07-26T00:00:00.000"/>
        <d v="2017-08-22T00:00:00.000"/>
        <d v="2018-08-22T00:00:00.000"/>
        <d v="2017-09-18T00:00:00.000"/>
        <d v="2016-10-14T00:00:00.000"/>
        <d v="2018-09-18T00:00:00.000"/>
        <d v="2016-11-10T00:00:00.000"/>
        <d v="2018-10-14T00:00:00.000"/>
        <d v="2017-11-10T00:00:00.000"/>
        <d v="2016-12-06T00:00:00.000"/>
        <d v="2018-11-10T00:00:00.000"/>
        <d v="2017-12-06T00:00:00.000"/>
        <d v="2018-12-06T00:00:00.000"/>
        <d v="2016-07-28T00:00:00.000"/>
        <d v="2017-07-28T00:00:00.000"/>
        <d v="2016-08-24T00:00:00.000"/>
        <d v="2017-08-24T00:00:00.000"/>
        <d v="2017-09-20T00:00:00.000"/>
        <d v="2018-09-20T00:00:00.000"/>
        <d v="2017-10-16T00:00:00.000"/>
        <d v="2016-11-12T00:00:00.000"/>
        <d v="2017-12-08T00:00:00.000"/>
        <d v="2016-07-30T00:00:00.000"/>
        <d v="2016-08-26T00:00:00.000"/>
        <d v="2016-09-22T00:00:00.000"/>
        <d v="2017-09-22T00:00:00.000"/>
        <d v="2016-10-18T00:00:00.000"/>
        <d v="2017-10-18T00:00:00.000"/>
        <d v="2016-11-14T00:00:00.000"/>
        <d v="2018-10-18T00:00:00.000"/>
        <d v="2017-11-14T00:00:00.000"/>
        <d v="2018-11-14T00:00:00.000"/>
        <d v="2018-12-10T00:00:00.000"/>
        <d v="2016-08-28T00:00:00.000"/>
        <d v="2017-08-28T00:00:00.000"/>
        <d v="2018-08-28T00:00:00.000"/>
        <d v="2016-10-20T00:00:00.000"/>
        <d v="2018-09-24T00:00:00.000"/>
        <d v="2017-10-20T00:00:00.000"/>
        <d v="2016-11-16T00:00:00.000"/>
        <d v="2017-11-16T00:00:00.000"/>
        <d v="2016-12-12T00:00:00.000"/>
        <d v="2018-11-16T00:00:00.000"/>
        <d v="2018-12-12T00:00:00.000"/>
        <d v="2016-08-30T00:00:00.000"/>
        <d v="2017-08-30T00:00:00.000"/>
        <d v="2016-09-26T00:00:00.000"/>
        <d v="2018-08-30T00:00:00.000"/>
        <d v="2017-09-26T00:00:00.000"/>
        <d v="2018-09-26T00:00:00.000"/>
        <d v="2017-10-22T00:00:00.000"/>
        <d v="2016-11-18T00:00:00.000"/>
        <d v="2018-10-22T00:00:00.000"/>
        <d v="2017-11-18T00:00:00.000"/>
        <d v="2016-12-14T00:00:00.000"/>
        <d v="2018-11-18T00:00:00.000"/>
        <d v="2017-12-14T00:00:00.000"/>
        <d v="2018-12-14T00:00:00.000"/>
        <d v="2017-09-28T00:00:00.000"/>
        <d v="2016-10-24T00:00:00.000"/>
        <d v="2018-09-28T00:00:00.000"/>
        <d v="2017-10-24T00:00:00.000"/>
        <d v="2018-10-24T00:00:00.000"/>
        <d v="2017-11-20T00:00:00.000"/>
        <d v="2016-12-16T00:00:00.000"/>
        <d v="2018-11-20T00:00:00.000"/>
        <d v="2018-12-16T00:00:00.000"/>
        <d v="2016-09-30T00:00:00.000"/>
        <d v="2017-09-30T00:00:00.000"/>
        <d v="2018-09-30T00:00:00.000"/>
        <d v="2017-10-26T00:00:00.000"/>
        <d v="2016-11-22T00:00:00.000"/>
        <d v="2018-10-26T00:00:00.000"/>
        <d v="2017-11-22T00:00:00.000"/>
        <d v="2016-12-18T00:00:00.000"/>
        <d v="2018-11-22T00:00:00.000"/>
        <d v="2017-12-18T00:00:00.000"/>
        <d v="2018-12-18T00:00:00.000"/>
        <d v="2016-11-24T00:00:00.000"/>
        <d v="2018-10-28T00:00:00.000"/>
        <d v="2017-11-24T00:00:00.000"/>
        <d v="2017-12-20T00:00:00.000"/>
        <d v="2018-12-20T00:00:00.000"/>
        <d v="2017-10-30T00:00:00.000"/>
        <d v="2016-11-26T00:00:00.000"/>
        <d v="2016-12-22T00:00:00.000"/>
        <d v="2018-11-26T00:00:00.000"/>
        <d v="2017-12-22T00:00:00.000"/>
        <d v="2018-01-03T00:00:00.000"/>
        <d v="2016-11-28T00:00:00.000"/>
        <d v="2017-11-28T00:00:00.000"/>
        <d v="2016-12-24T00:00:00.000"/>
        <d v="2018-11-28T00:00:00.000"/>
        <d v="2017-12-24T00:00:00.000"/>
        <d v="2018-12-24T00:00:00.000"/>
        <d v="2016-02-01T00:00:00.000"/>
        <d v="2017-02-01T00:00:00.000"/>
        <d v="2018-02-01T00:00:00.000"/>
        <d v="2016-11-30T00:00:00.000"/>
        <d v="2017-11-30T00:00:00.000"/>
        <d v="2016-12-26T00:00:00.000"/>
        <d v="2018-11-30T00:00:00.000"/>
        <d v="2017-12-26T00:00:00.000"/>
        <d v="2018-12-26T00:00:00.000"/>
        <d v="2017-01-07T00:00:00.000"/>
        <d v="2017-02-03T00:00:00.000"/>
        <d v="2016-12-28T00:00:00.000"/>
        <d v="2017-12-28T00:00:00.000"/>
        <d v="2018-12-28T00:00:00.000"/>
        <d v="2018-01-09T00:00:00.000"/>
        <d v="2016-03-01T00:00:00.000"/>
        <d v="2018-02-05T00:00:00.000"/>
        <d v="2017-03-01T00:00:00.000"/>
        <d v="2018-03-01T00:00:00.000"/>
        <d v="2016-12-30T00:00:00.000"/>
        <d v="2017-12-30T00:00:00.000"/>
        <d v="2018-12-30T00:00:00.000"/>
        <d v="2017-01-11T00:00:00.000"/>
        <d v="2018-01-11T00:00:00.000"/>
        <d v="2017-02-07T00:00:00.000"/>
        <d v="2018-02-07T00:00:00.000"/>
        <d v="2016-01-13T00:00:00.000"/>
        <d v="2017-01-13T00:00:00.000"/>
        <d v="2017-02-09T00:00:00.000"/>
        <d v="2018-02-09T00:00:00.000"/>
        <d v="2017-03-05T00:00:00.000"/>
        <d v="2018-03-05T00:00:00.000"/>
        <d v="2017-04-01T00:00:00.000"/>
        <d v="2018-04-01T00:00:00.000"/>
        <d v="2016-01-15T00:00:00.000"/>
        <d v="2017-01-15T00:00:00.000"/>
        <d v="2018-01-15T00:00:00.000"/>
        <d v="2018-02-11T00:00:00.000"/>
        <d v="2016-04-03T00:00:00.000"/>
        <d v="2018-03-07T00:00:00.000"/>
        <d v="2017-04-03T00:00:00.000"/>
        <d v="2018-04-03T00:00:00.000"/>
        <d v="2017-01-17T00:00:00.000"/>
        <d v="2018-01-17T00:00:00.000"/>
        <d v="2017-02-13T00:00:00.000"/>
        <d v="2016-03-09T00:00:00.000"/>
        <d v="2018-02-13T00:00:00.000"/>
        <d v="2018-03-09T00:00:00.000"/>
        <d v="2017-04-05T00:00:00.000"/>
        <d v="2016-05-01T00:00:00.000"/>
        <d v="2018-04-05T00:00:00.000"/>
        <d v="2016-01-19T00:00:00.000"/>
        <d v="2017-01-19T00:00:00.000"/>
        <d v="2018-01-19T00:00:00.000"/>
        <d v="2017-02-15T00:00:00.000"/>
        <d v="2018-02-15T00:00:00.000"/>
        <d v="2016-04-07T00:00:00.000"/>
        <d v="2017-04-07T00:00:00.000"/>
        <d v="2017-05-03T00:00:00.000"/>
        <d v="2018-05-03T00:00:00.000"/>
        <d v="2016-01-21T00:00:00.000"/>
        <d v="2016-02-17T00:00:00.000"/>
        <d v="2018-01-21T00:00:00.000"/>
        <d v="2017-02-17T00:00:00.000"/>
        <d v="2016-04-09T00:00:00.000"/>
        <d v="2016-05-05T00:00:00.000"/>
        <d v="2018-04-09T00:00:00.000"/>
        <d v="2017-05-05T00:00:00.000"/>
        <d v="2017-06-01T00:00:00.000"/>
        <d v="2018-06-01T00:00:00.000"/>
        <d v="2016-02-19T00:00:00.000"/>
        <d v="2018-01-23T00:00:00.000"/>
        <d v="2016-03-15T00:00:00.000"/>
        <d v="2018-02-19T00:00:00.000"/>
        <d v="2016-04-11T00:00:00.000"/>
        <d v="2018-03-15T00:00:00.000"/>
        <d v="2017-04-11T00:00:00.000"/>
        <d v="2018-04-11T00:00:00.000"/>
        <d v="2016-06-03T00:00:00.000"/>
        <d v="2018-05-07T00:00:00.000"/>
        <d v="2018-06-03T00:00:00.000"/>
        <d v="2016-01-25T00:00:00.000"/>
        <d v="2017-01-25T00:00:00.000"/>
        <d v="2018-01-25T00:00:00.000"/>
        <d v="2017-02-21T00:00:00.000"/>
        <d v="2016-03-17T00:00:00.000"/>
        <d v="2018-02-21T00:00:00.000"/>
        <d v="2017-04-13T00:00:00.000"/>
        <d v="2018-04-13T00:00:00.000"/>
        <d v="2017-05-09T00:00:00.000"/>
        <d v="2016-06-05T00:00:00.000"/>
        <d v="2017-06-05T00:00:00.000"/>
        <d v="2016-07-01T00:00:00.000"/>
        <d v="2018-06-05T00:00:00.000"/>
        <d v="2017-07-01T00:00:00.000"/>
        <d v="2018-07-01T00:00:00.000"/>
        <d v="2016-01-27T00:00:00.000"/>
        <d v="2017-01-27T00:00:00.000"/>
        <d v="2016-02-23T00:00:00.000"/>
        <d v="2016-03-19T00:00:00.000"/>
        <d v="2017-03-19T00:00:00.000"/>
        <d v="2016-04-15T00:00:00.000"/>
        <d v="2018-03-19T00:00:00.000"/>
        <d v="2018-04-15T00:00:00.000"/>
        <d v="2017-05-11T00:00:00.000"/>
        <d v="2016-06-07T00:00:00.000"/>
        <d v="2018-05-11T00:00:00.000"/>
        <d v="2017-06-07T00:00:00.000"/>
        <d v="2016-07-03T00:00:00.000"/>
        <d v="2018-06-07T00:00:00.000"/>
        <d v="2017-07-03T00:00:00.000"/>
        <d v="2018-07-03T00:00:00.000"/>
        <d v="2016-01-29T00:00:00.000"/>
        <d v="2017-01-29T00:00:00.000"/>
        <d v="2016-03-21T00:00:00.000"/>
        <d v="2017-03-21T00:00:00.000"/>
        <d v="2018-03-21T00:00:00.000"/>
        <d v="2017-04-17T00:00:00.000"/>
        <d v="2018-04-17T00:00:00.000"/>
        <d v="2016-06-09T00:00:00.000"/>
        <d v="2018-05-13T00:00:00.000"/>
        <d v="2017-06-09T00:00:00.000"/>
        <d v="2016-07-05T00:00:00.000"/>
        <d v="2018-06-09T00:00:00.000"/>
        <d v="2017-07-05T00:00:00.000"/>
        <d v="2016-08-01T00:00:00.000"/>
        <d v="2018-07-05T00:00:00.000"/>
        <d v="2017-08-01T00:00:00.000"/>
        <d v="2018-08-01T00:00:00.000"/>
        <d v="2017-01-31T00:00:00.000"/>
        <d v="2018-01-31T00:00:00.000"/>
        <d v="2017-02-27T00:00:00.000"/>
        <d v="2018-02-27T00:00:00.000"/>
        <d v="2016-04-19T00:00:00.000"/>
        <d v="2018-03-23T00:00:00.000"/>
        <d v="2017-04-19T00:00:00.000"/>
        <d v="2018-04-19T00:00:00.000"/>
        <d v="2017-05-15T00:00:00.000"/>
        <d v="2018-05-15T00:00:00.000"/>
        <d v="2016-07-07T00:00:00.000"/>
        <d v="2017-07-07T00:00:00.000"/>
        <d v="2016-08-03T00:00:00.000"/>
        <d v="2017-08-03T00:00:00.000"/>
        <d v="2018-08-03T00:00:00.000"/>
        <d v="2016-02-29T00:00:00.000"/>
        <d v="2018-03-25T00:00:00.000"/>
        <d v="2017-04-21T00:00:00.000"/>
        <d v="2017-05-17T00:00:00.000"/>
        <d v="2016-06-13T00:00:00.000"/>
        <d v="2018-05-17T00:00:00.000"/>
        <d v="2017-06-13T00:00:00.000"/>
        <d v="2016-07-09T00:00:00.000"/>
        <d v="2018-06-13T00:00:00.000"/>
        <d v="2016-08-05T00:00:00.000"/>
        <d v="2018-07-09T00:00:00.000"/>
        <d v="2016-09-01T00:00:00.000"/>
        <d v="2017-09-01T00:00:00.000"/>
        <d v="2016-03-27T00:00:00.000"/>
        <d v="2017-03-27T00:00:00.000"/>
        <d v="2018-03-27T00:00:00.000"/>
        <d v="2017-04-23T00:00:00.000"/>
        <d v="2016-05-19T00:00:00.000"/>
        <d v="2018-04-23T00:00:00.000"/>
        <d v="2017-05-19T00:00:00.000"/>
        <d v="2016-06-15T00:00:00.000"/>
        <d v="2017-06-15T00:00:00.000"/>
        <d v="2016-07-11T00:00:00.000"/>
        <d v="2018-06-15T00:00:00.000"/>
        <d v="2017-07-11T00:00:00.000"/>
        <d v="2016-08-07T00:00:00.000"/>
        <d v="2018-07-11T00:00:00.000"/>
        <d v="2017-08-07T00:00:00.000"/>
        <d v="2016-09-03T00:00:00.000"/>
        <d v="2018-08-07T00:00:00.000"/>
        <d v="2018-09-03T00:00:00.000"/>
        <d v="2016-03-29T00:00:00.000"/>
        <d v="2017-03-29T00:00:00.000"/>
        <d v="2018-03-29T00:00:00.000"/>
        <d v="2017-04-25T00:00:00.000"/>
        <d v="2018-04-25T00:00:00.000"/>
        <d v="2017-05-21T00:00:00.000"/>
        <d v="2018-05-21T00:00:00.000"/>
        <d v="2017-06-17T00:00:00.000"/>
        <d v="2016-07-13T00:00:00.000"/>
        <d v="2017-07-13T00:00:00.000"/>
        <d v="2016-08-09T00:00:00.000"/>
        <d v="2018-07-13T00:00:00.000"/>
        <d v="2017-08-09T00:00:00.000"/>
        <d v="2016-09-05T00:00:00.000"/>
        <d v="2018-08-09T00:00:00.000"/>
        <d v="2017-09-05T00:00:00.000"/>
        <d v="2018-09-05T00:00:00.000"/>
        <d v="2017-10-01T00:00:00.000"/>
        <d v="2018-10-01T00:00:00.000"/>
        <d v="2016-03-31T00:00:00.000"/>
        <d v="2017-03-31T00:00:00.000"/>
        <d v="2017-04-27T00:00:00.000"/>
        <d v="2016-05-23T00:00:00.000"/>
        <d v="2018-04-27T00:00:00.000"/>
        <d v="2017-05-23T00:00:00.000"/>
        <d v="2016-06-19T00:00:00.000"/>
        <d v="2018-05-23T00:00:00.000"/>
        <d v="2017-06-19T00:00:00.000"/>
        <d v="2016-07-15T00:00:00.000"/>
        <d v="2018-06-19T00:00:00.000"/>
        <d v="2016-08-11T00:00:00.000"/>
        <d v="2018-07-15T00:00:00.000"/>
        <d v="2017-08-11T00:00:00.000"/>
        <d v="2016-09-07T00:00:00.000"/>
        <d v="2018-08-11T00:00:00.000"/>
        <d v="2017-09-07T00:00:00.000"/>
        <d v="2016-10-03T00:00:00.000"/>
        <d v="2018-09-07T00:00:00.000"/>
        <d v="2017-10-03T00:00:00.000"/>
        <d v="2018-10-03T00:00:00.000"/>
        <d v="2016-04-29T00:00:00.000"/>
        <d v="2017-04-29T00:00:00.000"/>
        <d v="2016-05-25T00:00:00.000"/>
        <d v="2017-05-25T00:00:00.000"/>
        <d v="2018-05-25T00:00:00.000"/>
        <d v="2017-06-21T00:00:00.000"/>
        <d v="2016-07-17T00:00:00.000"/>
        <d v="2018-06-21T00:00:00.000"/>
        <d v="2017-07-17T00:00:00.000"/>
        <d v="2016-08-13T00:00:00.000"/>
        <d v="2018-07-17T00:00:00.000"/>
        <d v="2016-09-09T00:00:00.000"/>
        <d v="2018-08-13T00:00:00.000"/>
        <d v="2018-09-09T00:00:00.000"/>
        <d v="2017-10-05T00:00:00.000"/>
        <d v="2018-10-05T00:00:00.000"/>
        <d v="2017-11-01T00:00:00.000"/>
        <d v="2018-11-01T00:00:00.000"/>
        <d v="2016-05-27T00:00:00.000"/>
        <d v="2016-06-23T00:00:00.000"/>
        <d v="2018-05-27T00:00:00.000"/>
        <d v="2017-06-23T00:00:00.000"/>
        <d v="2016-07-19T00:00:00.000"/>
        <d v="2017-07-19T00:00:00.000"/>
        <d v="2016-08-15T00:00:00.000"/>
        <d v="2018-07-19T00:00:00.000"/>
        <d v="2017-08-15T00:00:00.000"/>
        <d v="2018-08-15T00:00:00.000"/>
        <d v="2017-09-11T00:00:00.000"/>
        <d v="2016-10-07T00:00:00.000"/>
        <d v="2018-09-11T00:00:00.000"/>
        <d v="2016-11-03T00:00:00.000"/>
        <d v="2018-10-07T00:00:00.000"/>
        <d v="2017-11-03T00:00:00.000"/>
        <d v="2016-05-29T00:00:00.000"/>
        <d v="2017-05-29T00:00:00.000"/>
        <d v="2018-05-29T00:00:00.000"/>
        <d v="2017-06-25T00:00:00.000"/>
        <d v="2016-07-21T00:00:00.000"/>
        <d v="2018-06-25T00:00:00.000"/>
        <d v="2017-07-21T00:00:00.000"/>
        <d v="2016-08-17T00:00:00.000"/>
        <d v="2017-08-17T00:00:00.000"/>
        <d v="2016-09-13T00:00:00.000"/>
        <d v="2018-08-17T00:00:00.000"/>
        <d v="2017-09-13T00:00:00.000"/>
        <d v="2018-09-13T00:00:00.000"/>
        <d v="2017-10-09T00:00:00.000"/>
        <d v="2016-11-05T00:00:00.000"/>
        <d v="2018-10-09T00:00:00.000"/>
        <d v="2016-12-01T00:00:00.000"/>
        <d v="2017-12-01T00:00:00.000"/>
        <d v="2018-12-01T00:00:00.000"/>
        <d v="2017-05-31T00:00:00.000"/>
        <d v="2016-06-27T00:00:00.000"/>
        <d v="2018-05-31T00:00:00.000"/>
        <d v="2017-06-27T00:00:00.000"/>
        <d v="2016-07-23T00:00:00.000"/>
        <d v="2018-06-27T00:00:00.000"/>
        <d v="2016-08-19T00:00:00.000"/>
        <d v="2018-07-23T00:00:00.000"/>
        <d v="2017-08-19T00:00:00.000"/>
        <d v="2016-09-15T00:00:00.000"/>
        <d v="2018-08-19T00:00:00.000"/>
        <d v="2017-09-15T00:00:00.000"/>
        <d v="2016-10-11T00:00:00.000"/>
        <d v="2017-10-11T00:00:00.000"/>
        <d v="2016-11-07T00:00:00.000"/>
        <d v="2018-10-11T00:00:00.000"/>
        <d v="2017-11-07T00:00:00.000"/>
        <d v="2016-12-03T00:00:00.000"/>
        <d v="2018-11-07T00:00:00.000"/>
        <d v="2018-12-03T00:00:00.000"/>
        <d v="2016-06-29T00:00:00.000"/>
        <d v="2017-06-29T00:00:00.000"/>
        <d v="2016-07-25T00:00:00.000"/>
        <d v="2018-06-29T00:00:00.000"/>
        <d v="2017-07-25T00:00:00.000"/>
        <d v="2018-07-25T00:00:00.000"/>
        <d v="2017-08-21T00:00:00.000"/>
        <d v="2016-09-17T00:00:00.000"/>
        <d v="2018-08-21T00:00:00.000"/>
        <d v="2016-10-13T00:00:00.000"/>
        <d v="2018-09-17T00:00:00.000"/>
        <d v="2017-10-13T00:00:00.000"/>
        <d v="2016-11-09T00:00:00.000"/>
        <d v="2017-11-09T00:00:00.000"/>
        <d v="2016-12-05T00:00:00.000"/>
        <d v="2018-11-09T00:00:00.000"/>
        <d v="2017-12-05T00:00:00.000"/>
        <d v="2018-12-05T00:00:00.000"/>
        <d v="2016-07-27T00:00:00.000"/>
        <d v="2017-07-27T00:00:00.000"/>
        <d v="2016-08-23T00:00:00.000"/>
        <d v="2018-07-27T00:00:00.000"/>
        <d v="2017-08-23T00:00:00.000"/>
        <d v="2018-08-23T00:00:00.000"/>
        <d v="2017-09-19T00:00:00.000"/>
        <d v="2018-09-19T00:00:00.000"/>
        <d v="2018-10-15T00:00:00.000"/>
        <d v="2016-12-07T00:00:00.000"/>
        <d v="2018-11-11T00:00:00.000"/>
        <d v="2017-12-07T00:00:00.000"/>
        <d v="2018-12-07T00:00:00.000"/>
        <d v="2016-07-29T00:00:00.000"/>
        <d v="2016-08-25T00:00:00.000"/>
        <d v="2017-08-25T00:00:00.000"/>
        <d v="2016-09-21T00:00:00.000"/>
        <d v="2017-09-21T00:00:00.000"/>
        <d v="2016-10-17T00:00:00.000"/>
        <d v="2018-09-21T00:00:00.000"/>
        <d v="2017-10-17T00:00:00.000"/>
        <d v="2018-10-17T00:00:00.000"/>
        <d v="2017-11-13T00:00:00.000"/>
        <d v="2016-12-09T00:00:00.000"/>
        <d v="2018-11-13T00:00:00.000"/>
        <d v="2018-12-09T00:00:00.000"/>
        <d v="2016-07-31T00:00:00.000"/>
        <d v="2017-07-31T00:00:00.000"/>
        <d v="2016-08-27T00:00:00.000"/>
        <d v="2018-08-27T00:00:00.000"/>
        <d v="2016-10-19T00:00:00.000"/>
        <d v="2018-09-23T00:00:00.000"/>
        <d v="2017-10-19T00:00:00.000"/>
        <d v="2016-11-15T00:00:00.000"/>
        <d v="2018-10-19T00:00:00.000"/>
        <d v="2017-11-15T00:00:00.000"/>
        <d v="2018-11-15T00:00:00.000"/>
        <d v="2017-12-11T00:00:00.000"/>
        <d v="2018-12-11T00:00:00.000"/>
        <d v="2016-08-29T00:00:00.000"/>
        <d v="2017-08-29T00:00:00.000"/>
        <d v="2016-09-25T00:00:00.000"/>
        <d v="2018-08-29T00:00:00.000"/>
        <d v="2017-09-25T00:00:00.000"/>
        <d v="2018-09-25T00:00:00.000"/>
        <d v="2016-11-17T00:00:00.000"/>
        <d v="2017-11-17T00:00:00.000"/>
        <d v="2016-12-13T00:00:00.000"/>
        <d v="2017-12-13T00:00:00.000"/>
        <d v="2018-12-13T00:00:00.000"/>
        <d v="2016-08-31T00:00:00.000"/>
        <d v="2017-08-31T00:00:00.000"/>
        <d v="2018-08-31T00:00:00.000"/>
        <d v="2017-09-27T00:00:00.000"/>
        <d v="2018-09-27T00:00:00.000"/>
        <d v="2017-10-23T00:00:00.000"/>
        <d v="2018-10-23T00:00:00.000"/>
        <d v="2016-12-15T00:00:00.000"/>
        <d v="2018-11-19T00:00:00.000"/>
        <d v="2017-12-15T00:00:00.000"/>
      </sharedItems>
    </cacheField>
    <cacheField name="Фамилия / Наименование компании">
      <sharedItems containsBlank="1" containsMixedTypes="1" containsNumber="1" containsInteger="1" count="538">
        <s v="Пожертвования за 31.12.2018 на Добро Mail.ru"/>
        <s v="Пожертвования за 05.01.2019 на Добро Mail.ru"/>
        <s v="Пожертвования за 02.01.2019 на Яндекс.Касса"/>
        <s v="Эквайринг Сбербанк на сайте за 09.01.2019"/>
        <s v="Анонимное пожертвование"/>
        <s v="Инкассация ящиков для благотворительных пожертвований  на АЗС &quot;Нефтегаз-Калининград&quot;, 03.01.2019, ул.Габайдулина, 56"/>
        <s v="Инкассация ящиков для благотворительных пожертвований на мероприятии &quot;Домик ангела&quot;, 07.01.2019, Зеленоградск"/>
        <s v="Инкассация ящиков для благотворительных пожертвований  в магазине &quot;Контуртерм&quot;, 10.01.2019, Советский пр-т"/>
        <s v="Инкассация ящиков для благотворительных пожертвований  на АЗС &quot;Нефтегаз-Калининград&quot;, 10.01.2019, Приморское кольцо"/>
        <s v="Инкассация ящиков для благотворительных пожертвований  на АЗС &quot;Нефтегаз-Калининград&quot;, 10.01.2019, Советский пр-т, 290"/>
        <s v="Инкассация ящиков для благотворительных пожертвований  на АЗС &quot;Нефтегаз-Калининград&quot;, 10.01.2019, Советский пр-т, 134"/>
        <s v="Забырько"/>
        <s v="Андрушкевич "/>
        <s v="ООО &quot;Корпоративный альянс &quot;Турне-Транс&quot;"/>
        <s v="Общество с ограниченной ответственностью &quot;МП Сервис&quot;"/>
        <s v="Пожертвования за 16.01.2019 на Яндекс.Касса"/>
        <s v="КБ &quot;ЭНЕРГОТРАНСБАНК&quot; (АО) - пожертвования через терминалы за 16.01.2019"/>
        <s v="ЯКИМЧУК "/>
        <s v="УНИЦКАЯ "/>
        <s v="Пожертвования за 17.01.2019 на Яндекс.Касса"/>
        <s v="ООО &quot;Продукты питания Комбинат&quot;"/>
        <s v="Эквайринг Сбербанк на сайте за 17.01.2019"/>
        <s v="ЯРОВАЯ "/>
        <s v="БЕССОНОВА "/>
        <s v="ЧЕРНЫШЁВА"/>
        <s v="Эквайринг Сбербанк на сайте за 18.01.2019"/>
        <s v="Эквайринг Сбербанк на сайте за 19.01.2019"/>
        <s v="Эквайринг Сбербанк на сайте за 20.01.2019"/>
        <s v="Пожертвования за 18.01.2019 на Яндекс.Касса"/>
        <s v="Пожертвования за 19.01.2019 на Яндекс.Касса"/>
        <s v="Дорохов "/>
        <s v="Эквайринг Сбербанк на сайте за 21.01.2019"/>
        <s v="КБ &quot;ЭНЕРГОТРАНСБАНК&quot; (АО) - пожертвования через терминалы за 21.01.2019"/>
        <s v="Инкассация ящиков для благотворительных пожертвований  на АЗС &quot;Нефтегаз-Калининград&quot;, 22.01.2019, Московский пр-т, 242а"/>
        <s v="Инкассация ящиков для благотворительных пожертвований в Евролак, 22.01.2019"/>
        <s v="Инкассация ящиков для благотворительных пожертвований в офисе Фонда, 23.01.2019"/>
        <s v="Поклад"/>
        <s v="Пожертвования за 22.01.2019 на Яндекс.Касса"/>
        <s v="КОНДРАТОВИЧ"/>
        <s v="Эквайринг Сбербанк на сайте за 22.01.2019"/>
        <s v="Пожертвования за 23.01.2019 на Яндекс.Касса"/>
        <s v="Эквайринг Сбербанк на сайте за 23.01.2019"/>
        <s v="Пожертвования за 23.01.2019 на Добро Mail.ru"/>
        <s v="Эквайринг Сбербанк на сайте за 24.01.2019"/>
        <s v="ДЕЙЧ "/>
        <s v="Эквайринг Сбербанк на сайте за 25.01.2019"/>
        <s v="Эквайринг Сбербанк на сайте за 26.01.2019"/>
        <s v="Пожертвования за 24.01.2019 на Добро Mail.ru"/>
        <s v="КОЛЕСНИКОВА "/>
        <s v="ОЛИШКЕВИЧ "/>
        <s v="Ким Михаил Радиевич (ИП)"/>
        <s v="ООО &quot;ВЕКТОР&quot;"/>
        <s v="Эквайринг Сбербанк на сайте за 31.01.2019"/>
        <s v="Пожертвования за 31.01.2019 на Яндекс.Касса"/>
        <s v="ПОНОМАРЕНКО "/>
        <s v="Эквайринг Сбербанк на сайте за 01.02.2019"/>
        <s v="Эквайринг Сбербанк на сайте за 02.02.2019"/>
        <s v="Эквайринг Сбербанк на сайте за 03.02.2019"/>
        <s v="Пожертвования за 01.02.2019 на Яндекс.Касса"/>
        <s v="Пожертвования за 31.01.2019 на Добро Mail.ru"/>
        <s v="Пожертвования за 01.02.2019 на Добро Mail.ru"/>
        <s v="Егоров"/>
        <s v="Инкассация ящиков для благотворительных пожертвований  на АЗС &quot;Нефтегаз-Калининград&quot;, 07.02.2019, Московский пр-т, 233"/>
        <s v="Инкассация ящиков для благотворительных пожертвований  в офсие компании &quot;Контуртерм&quot;, 07.02.2019, Мелиор., 5б"/>
        <s v="Эквайринг Сбербанк на сайте за 08.02.2019"/>
        <s v="Эквайринг Сбербанк на сайте за 11.02.2019"/>
        <s v="Пожертвования за 11.02.2019 на Яндекс.Касса"/>
        <s v="Пожертвования за 14.02.2019 на Яндекс.Касса"/>
        <s v="ГРИЩЕНКО"/>
        <s v="Эквайринг Сбербанк на сайте за 16.02.2019"/>
        <s v="Пожертвования за 16.02.2019 на Яндекс.Касса"/>
        <s v="Фонд &quot;КАФ&quot; в рамках программы &quot;Мы вместе&quot;"/>
        <s v="Инкассация ящиков для благотворительных пожертвований в офисе Фонда, 21.02.2019"/>
        <s v="Эквайринг Сбербанк на сайте за 21.02.2019"/>
        <s v="Эквайринг Сбербанк на сайте за 22.02.2019"/>
        <s v="Эквайринг Сбербанк на сайте за 24.02.2019"/>
        <s v="Эквайринг Сбербанк на сайте за 25.02.2019"/>
        <s v="Инкассация ящиков в информационно-туристическом центре г.Зеленоградска, 28.02.2019"/>
        <s v="Инкассация ящиков для благотворительных пожертвований в магазине Divers, 28.02.2019"/>
        <s v="Инкассация ящиков для благотворительных пожертвований  на АЗС &quot;Нефтегаз-Калининград&quot;, 28.02.2019, ул.Елизаветинская"/>
        <s v="Инкассация ящиков для благотворительных пожертвований  на АЗС &quot;Нефтегаз-Калининград&quot;, 28.02.2019, Приморское кольцо"/>
        <s v="Пожертвования за 28.02.2019 на Добро Mail.ru"/>
        <s v="Пожертвования за 02.03.2019 на Добро Mail.ru"/>
        <s v="Пожертвования за 02.03.2019 на Яндекс.Касса"/>
        <s v="Эквайринг Сбербанк на сайте за 04.03.2019"/>
        <s v="Пожертвования за 05.03.2019 на Яндекс.Касса"/>
        <s v="Филатов"/>
        <s v="ГОЛОВАНОВА "/>
        <s v="Эквайринг Сбербанк на сайте за 10.03.2019"/>
        <s v="Эквайринг Сбербанк на сайте за 11.03.2019"/>
        <s v="ОЛИШКЕВИЧ"/>
        <s v="СЛЕПЧАТОВА "/>
        <s v="НАЗАРЕНКО "/>
        <s v="Пожертвования за 12.03.2019 на Яндекс.Касса"/>
        <s v="Эквайринг Сбербанк на сайте за 12.03.2019"/>
        <s v="ФОНД ПРЕЗИДЕНТСКИХ ГРАНТОВ"/>
        <s v="Эквайринг Сбербанк на сайте за 13.03.2019"/>
        <s v="Эквайринг Сбербанк на сайте за 14.03.2019"/>
        <s v="Эквайринг Сбербанк на сайте за 15.03.2019"/>
        <s v="Пожертвования за 15.03.2019 на Яндекс.Касса"/>
        <s v="Эквайринг Сбербанк на сайте за 16.03.2019"/>
        <s v="Эквайринг Сбербанк на сайте за 18.03.2019"/>
        <s v="ХЛЫНИНА "/>
        <s v="Шитикова"/>
        <s v="Эквайринг Сбербанк на сайте за 19.03.2019"/>
        <s v="ШИШЕЛОВ "/>
        <s v="Эквайринг Сбербанк на сайте за 21.03.2019"/>
        <s v="Пожертвования за 21.03.2019 на Яндекс.Касса"/>
        <s v="Семенова"/>
        <s v="Эквайринг Сбербанк на сайте за 22.03.2019"/>
        <s v="Пожертвования за 22.03.2019 на Яндекс.Касса"/>
        <s v="Эквайринг Сбербанк на сайте за 23.03.2019"/>
        <s v="Пожертвования за 23.03.2019 на Яндекс.Касса"/>
        <s v="Пожертвования за 24.03.2019 на Яндекс.Касса"/>
        <s v="Эквайринг Сбербанк на сайте за 24.03.2019"/>
        <s v="Гюнтер"/>
        <s v="Мальцева"/>
        <s v="Эквайринг Сбербанк на сайте за 25.03.2019"/>
        <s v="Попова"/>
        <s v="АЛИХАНОВ "/>
        <s v="Пожертвования за 25.03.2019 на Яндекс.Касса"/>
        <s v="Эквайринг Сбербанк на сайте за 26.03.2019"/>
        <s v="Эквайринг Сбербанк на сайте за 27.03.2019"/>
        <s v="Пожертвования за 28.03.2019 на Яндекс.Касса"/>
        <s v="Эквайринг Сбербанк на сайте за 28.03.2019"/>
        <s v="Инкассация ящика в офисе фонда, 25.03.2019"/>
        <s v="Пожертвования за 31.03.2019 на Добро Mail.ru"/>
        <s v="Эквайринг Сбербанк на сайте за 29.03.2019"/>
        <s v="Эквайринг Сбербанк на сайте за 30.03.2019"/>
        <s v="ИП КОСТАНДОВ ЭДУАРД ВИКТОРОВИЧ"/>
        <s v="Моисеев"/>
        <s v="Эквайринг Сбербанк на сайте за 01.04.2019"/>
        <s v="Эквайринг Сбербанк на сайте за 02.04.2019"/>
        <s v="Пожертвования за 02.04.2019 на Яндекс.Касса"/>
        <s v="Эквайринг Сбербанк на сайте за 04.04.2019"/>
        <s v="Эквайринг Сбербанк на сайте за 05.04.2019"/>
        <s v="Эквайринг Сбербанк на сайте за 07.04.2019"/>
        <s v="Пожертвования за 06.04.2019 на Яндекс.Касса"/>
        <s v="Пожертвования за 08.04.2019 на Яндекс.Касса"/>
        <s v="Эквайринг Сбербанк на сайте за 08.04.2019"/>
        <s v="Инкассация ящиков для благотворительных пожертвований в офисе Фонда, 09.04.2019"/>
        <s v="Инкассация ящиков для благотворительных пожертвований в офисе Фонда, 11.04.2019"/>
        <s v="СУРСКАЯ "/>
        <s v="Мухитдинов "/>
        <s v="Инкассация ящиков для благотворительных пожертвований, установлегннызх на празднике &quot;День селёдки&quot; в музее мирового океана, 14.04.2019"/>
        <s v="КБ &quot;ЭНЕРГОТРАНСБАНК&quot; (АО) - пожертвования через терминалы за 15.04.2019"/>
        <s v="Эквайринг Сбербанк на сайте за 15.04.2019"/>
        <s v="ИП Турсунова Севда Темирбаевна"/>
        <s v="КБ &quot;ЭНЕРГОТРАНСБАНК&quot; (АО) - пожертвования через терминалы за 16.04.2019"/>
        <s v="Эквайринг Сбербанк на сайте за 16.04.2019"/>
        <s v="Пожертвования за 16.04.2019 на Яндекс.Касса"/>
        <s v="Эквайринг Сбербанк на сайте за 17.04.2019"/>
        <s v="КОРОТКОВА "/>
        <s v="Эквайринг Сбербанк на сайте за 18.04.2019"/>
        <s v="Пожертвования за 18.04.2019 на Яндекс.Касса"/>
        <s v="Климов"/>
        <s v="САВЕЛЬЕВА "/>
        <s v="Эквайринг Сбербанк на сайте за 19.04.2019"/>
        <s v="Эквайринг Сбербанк на сайте за 20.04.2019"/>
        <s v="Инкассация ящиков для благотворительных пожертвований, установлегннызх на АЗС &quot;НефтегазКалининград&quot;, Московский пр-т, 242а, 23.04.2019"/>
        <s v="Инкассация ящиков для благотворительных пожертвований, установлегннызх на АЗС &quot;НефтегазКалининград&quot;, Московский пр-т, 23.04.2019"/>
        <s v="Инкассация ящиков для благотворительных пожертвований, установлегннызх в офисе компании &quot;Евролак&quot;, 23.04.2019"/>
        <s v="Инкассация ящиков для благотворительных пожертвований, установлегннызх на празднике в МАДОУ д/с №135, 24.04.2019"/>
        <s v="Эквайринг Сбербанк на сайте за 23.04.2019"/>
        <s v="Эквайринг Сбербанк на сайте за 24.04.2019"/>
        <s v="Пожертвования за 24.04.2019 на Яндекс.Касса"/>
        <s v="Эквайринг Сбербанк на сайте за 25.04.2019"/>
        <s v="Пожертвования за 26.04.2019 на Яндекс.Касса"/>
        <s v="Пожертвования за 28.04.2019 на Добро Mail.ru"/>
        <s v="Пожертвования за 28.04.2019 на Яндекс.Касса"/>
        <s v="КЕШЕТ ООО"/>
        <s v="Эквайринг Сбербанк на сайте за 26.04.2019"/>
        <s v="Эквайринг Сбербанк на сайте за 29.04.2019"/>
        <s v="Пожертвования за 29.04.2019 на Яндекс.Касса"/>
        <s v="Эквайринг Сбербанк на сайте за 01.05.2019"/>
        <s v="Эквайринг Сбербанк на сайте за 30.04.2019"/>
        <s v="Инкассация ящиков для благотворительных пожертвований, установленных в офисе фонда, 04.05.2019"/>
        <s v="Эквайринг Сбербанк на сайте за 04.05.2019"/>
        <s v="Пожертвования за 01.05.2019 на Яндекс.Касса"/>
        <s v="Пожертвования за 29.04.2019 на Добро Mail.ru"/>
        <s v="Пожертвования за 30.04.2019 на Добро Mail.ru"/>
        <s v="Пожертвования за 05.05.2019 на Яндекс.Касса"/>
        <s v="Пожертвования за 06.05.2019 на Яндекс.Касса"/>
        <s v="Пожертвования за 07.05.2019 на Яндекс.Касса"/>
        <s v="КОСЕНКОВА "/>
        <s v="Инкассация ящиков для благотворительных пожертвований, установленных на АЗС &quot;Нефтегаз Калининград&quot; в пос.Новоселово, Пограничная, 21 - 10.05.2019"/>
        <s v="Инкассация ящиков для благотворительных пожертвований, установленных на АЗС &quot;Нефтегаз Калининград&quot; в г.Багратионовске - 10.05.2019"/>
        <s v="Пожертвования за 09.05.2019 на Яндекс.Касса"/>
        <s v="Инкассация ящиков для благотворительных пожертвований, установленных в офисе фонда - 13.05.2019"/>
        <s v="Пожертвования за 13.05.2019 на Яндекс.Касса"/>
        <s v="Павелко Виктор Алексеевич (ИП)"/>
        <s v="Пожертвования за 14.05.2019 на Яндекс.Касса"/>
        <s v="Пожертвования за 15.05.2019 на Яндекс.Касса"/>
        <s v="Эквайринг Сбербанк на сайте за 15.05.2019"/>
        <s v="Пожертвования за 16.05.2019 на Яндекс.Касса"/>
        <s v="СМОЛЯКОВА"/>
        <s v="Пожертвования за 17.05.2019 на Яндекс.Касса"/>
        <s v="Пожертвования за 18.05.2019 на Яндекс.Касса"/>
        <s v="Пожертвования за 19.05.2019 на Яндекс.Касса"/>
        <s v="Эквайринг Сбербанк на сайте за 20.05.2019"/>
        <s v="Общество с ограниченной ответственностью &quot;ЛУКОЙЛ-Калининградморнефть&quot;"/>
        <s v="Эквайринг Сбербанк на сайте за 21.05.2019"/>
        <s v="САЛУКВАДЗЕ "/>
        <s v="Пожертвования за 22.05.2019 на Добро Mail.ru"/>
        <s v="Пожертвования за 22.05.2019 на Яндекс.Касса"/>
        <s v="Эквайринг Сбербанк на сайте за 22.05.2019"/>
        <s v="КБ &quot;ЭНЕРГОТРАНСБАНК&quot; (АО) - пожертвования через терминалы за 23.05.2019"/>
        <s v="Инкассация ящиков для благотворительных пожертвований, установленных в ТРЦ &quot;Мега&quot; в центре &quot;Пушистые друзья&quot;, 25.05.2019"/>
        <s v="Эквайринг Сбербанк на сайте за 26.05.2019"/>
        <s v="Пожертвования за 24.05.2019 на Яндекс.Касса"/>
        <s v="Пожертвования за 25.05.2019 на Яндекс.Касса"/>
        <s v="Эквайринг Сбербанк на сайте за 27.05.2019"/>
        <s v="Пожертвования за 27.05.2019 на Яндекс.Касса"/>
        <s v="Пожертвования за 28.05.2019 на Яндекс.Касса"/>
        <s v="Эквайринг Сбербанк на сайте за 28.05.2019"/>
        <s v="Эквайринг Сбербанк на сайте за 29.05.2019"/>
        <s v="ИП КОСТАНДОВ ЭДУАРД ВИКТОРОВИЧ "/>
        <s v="Эквайринг Сбербанк на сайте за 30.05.2019"/>
        <s v="Филатов "/>
        <s v="Пожертвования за 31.05.2019 на Добро Mail.ru"/>
        <s v="Пожертвования за 01.06.2019 на Яндекс.Касса"/>
        <s v="Пожертвования за 02.06.2019 на Яндекс.Касса"/>
        <s v="Эквайринг Сбербанк на сайте за 01.06.2019"/>
        <s v="Эквайринг Сбербанк на сайте за 03.06.2019"/>
        <s v="Пожертвования за 03.06.2019 на Яндекс.Касса"/>
        <s v="Эквайринг Сбербанк на сайте за 04.06.2019"/>
        <s v="Эквайринг Сбербанк на сайте за 06.06.2019"/>
        <s v="Пожертвования за 06.06.2019 на Яндекс.Касса"/>
        <s v="КБ &quot;ЭНЕРГОТРАНСБАНК&quot; (АО) - пожертвования через терминалы за 07.06.2019-09.06.2019"/>
        <s v="Эквайринг Сбербанк на сайте за 08.06.2019"/>
        <s v="Пожертвования за 07.06.2019 на Яндекс.Касса"/>
        <s v="Пожертвования за 09.06.2019 на Яндекс.Касса"/>
        <s v="Эквайринг Сбербанк на сайте за 07.06.2019"/>
        <s v="Эквайринг Сбербанк на сайте за 10.06.2019"/>
        <s v="Пожертвования за 10.06.2019 на Яндекс.Касса"/>
        <s v="Пожертвования за 11.06.2019 на Яндекс.Касса"/>
        <s v="Пожертвования за 13.06.2019 на Яндекс.Касса"/>
        <s v="Инкассация ящиков для благотворительных пожертвований, установленных на АЗС &quot;Нефтегаз Калининград&quot;, Московский пр-т, 242а, 14.06.2019"/>
        <s v="Инкассация ящиков для благотворительных пожертвований, установленных в м-не &quot;Дайверс&quot;, ТЦ Европа, 14.06.2019"/>
        <s v="Инкассация ящиков для благотворительных пожертвований, установленных в офсие &quot;Контуртерм&quot;, Советский пр-т, 188б, 17.06.2019"/>
        <s v="Инкассация ящиков для благотворительных пожертвований, установленных на АЗС &quot;Нефтегаз Калининград&quot;, Приморское кольцо, 4, 17.06.2019"/>
        <s v="Инкассация ящиков для благотворительных пожертвований, установленных на АЗС &quot;Нефтегаз Калининград&quot;, Советский пр-т, 290, 17.06.2019"/>
        <s v="Эквайринг Сбербанк на сайте за 15.06.2019"/>
        <s v="Эквайринг Сбербанк на сайте за 16.06.2019"/>
        <s v="Пожертвования за 16.06.2019 на Яндекс.Касса"/>
        <s v="Эквайринг Сбербанк на сайте за 17.06.2019"/>
        <s v="Пожертвования за 18.06.2019 на Яндекс.Касса"/>
        <s v="Эквайринг Сбербанк на сайте за 19.06.2019"/>
        <s v="Эквайринг Сбербанк на сайте за 23.06.2019"/>
        <s v="Эквайринг Сбербанк на сайте за 21.06.2019"/>
        <s v="Добровольные пожертвования участнику интерактивног о проекта &quot;7715 - простой номер благотворительност и (Моб.ком. - за октябрь - декабрь 2018г., январь - май 2019г.). Префикс &quot;плюс&quot;.,"/>
        <s v="Эквайринг Сбербанк на сайте за 28.06.2019"/>
        <s v="Эквайринг Сбербанк на сайте за 30.06.2019"/>
        <s v="Пожертвования за 30.06.2019 на Добро Mail.ru"/>
        <s v="Пожертвования за 01.07.2019 на Яндекс.Касса"/>
        <s v="Эквайринг Сбербанк на сайте за 01.07.2019"/>
        <s v="Эквайринг Сбербанк на сайте за 02.07.2019"/>
        <s v="Пожертвования за 02.07.2019 на Яндекс.Касса"/>
        <s v="Пожертвования за 03.07.2019 на Яндекс.Касса"/>
        <s v="Эквайринг Сбербанк на сайте за 03.07.2019"/>
        <s v="ТИМОФЕЕВ "/>
        <s v="Эквайринг Сбербанк на сайте за 05.07.2019"/>
        <s v="Эквайринг Сбербанк на сайте за 06.07.2019"/>
        <s v="Пожертвования за 04.07.2019 на Добро Mail.ru"/>
        <s v="Пожертвования за 05.07.2019 на Яндекс.Касса"/>
        <s v="ГАЛУШКИН "/>
        <s v="Эквайринг Сбербанк на сайте за 08.07.2019"/>
        <s v="КБ &quot;ЭНЕРГОТРАНСБАНК&quot; (АО) - пожертвования через терминалы за 09.07.2019"/>
        <s v="СЕРГЕЕВ "/>
        <s v="Пожертвования за 09.07.2019 на Яндекс.Касса"/>
        <s v="НАЗАРЕНКОВ"/>
        <s v="КБ &quot;ЭНЕРГОТРАНСБАНК&quot; (АО) - пожертвования через терминалы за 12.07-14.07.2019"/>
        <s v="Пожертвования за 12.07.2019 на Яндекс.Касса"/>
        <s v="Пожертвования за 14.07.2019 на Яндекс.Касса"/>
        <s v="Эквайринг Сбербанк на сайте за 13.07.2019"/>
        <s v="Эквайринг Сбербанк на сайте за 14.07.2019"/>
        <s v="Эквайринг Сбербанк на сайте за 15.07.2019"/>
        <s v="Пожертвования за 16.07.2019 на Яндекс.Касса"/>
        <s v="Эквайринг Сбербанк на сайте за 16.07.2019"/>
        <s v="Пожертвования за 15.07.2019 на Добро Mail.ru"/>
        <s v="Пожертвования за 17.07.2019 на Яндекс.Касса"/>
        <s v="Эквайринг Сбербанк на сайте за 17.07.2019"/>
        <s v="Ким"/>
        <s v="Пожертвования за 18.07.2019 на Яндекс.Касса"/>
        <s v="Эквайринг Сбербанк на сайте за 18.07.2019"/>
        <s v="Эквайринг Сбербанк на сайте за 19.07.2019"/>
        <s v="Эквайринг Сбербанк на сайте за 20.07.2019"/>
        <s v="Эквайринг Сбербанк на сайте за 21.07.2019"/>
        <s v="ТОРГОВАЯ ГИЛЬДИЯ ООО"/>
        <s v="Пожертвования за 19.07.2019 на Яндекс.Касса"/>
        <s v="Пожертвования за 20.07.2019 на Яндекс.Касса"/>
        <s v="Эквайринг Сбербанк на сайте за 22.07.2019"/>
        <s v="Эквайринг Сбербанк на сайте за 23.07.2019"/>
        <s v="Пожертвования за 23.07.2019 на Яндекс.Касса"/>
        <s v="Пожертвования за 24.07.2019 на Яндекс.Касса"/>
        <s v="Эквайринг Сбербанк на сайте за 24.07.2019"/>
        <s v="Эквайринг Сбербанк на сайте за 25.07.2019"/>
        <s v="Пожертвования за 26.07.2019 на Яндекс.Касса"/>
        <s v="Эквайринг Сбербанк на сайте за 29.07.2019"/>
        <s v="Пожертвования за 30.07.2019 на Яндекс.Касса"/>
        <s v="Пожертвования за 29.07.2019 на Добро Mail.ru"/>
        <s v="Пожертвования за 30.07.2019 на Добро Mail.ru"/>
        <s v="Пожертвования за 31.07.2019 на Добро Mail.ru"/>
        <s v="Эквайринг Сбербанк на сайте за 02.08.2019"/>
        <s v="Эквайринг Сбербанк на сайте за 03.08.2019"/>
        <s v="Пожертвования за 02.08.2019 на Яндекс.Касса"/>
        <s v="Эквайринг Сбербанк на сайте за 05.08.2019"/>
        <s v="Инкассация ящиков для благотворительных пожертвований, установленных в офисе компании &quot;Евролак&quot;, Московский пр-т, 250а, 27.07.2019"/>
        <s v="Инкассация ящиков для благотворительных пожертвований, установленных на АЗС &quot;Нефтегаз&quot;, Московский пр-т, 242а, 27.07.2019"/>
        <s v="Инкассация ящиков для благотворительных пожертвований, установленных на АЗС &quot;Нефтегаз&quot;, Московский пр-т, 27.07.2019"/>
        <s v="Эквайринг Сбербанк на сайте за 06.08.2019"/>
        <s v="Пожертвования за 06.08.2019 на Яндекс.Касса"/>
        <s v="Пожертвования за 07.08.2019 на Яндекс.Касса"/>
        <s v="Пожертвования за 08.08.2019 на Яндекс.Касса"/>
        <s v="Пожертвования за 09.08.2019 на Яндекс.Касса"/>
        <s v="Пожертвования за 12.08.2019 на Яндекс.Касса"/>
        <s v="Эквайринг Сбербанк на сайте за 12.08.2019"/>
        <s v="Пожертвования за 13.08.2019 на Яндекс.Касса"/>
        <s v="Эквайринг Сбербанк на сайте за 13.08.2019"/>
        <s v="Пожертвования за 14.08.2019 на Яндекс.Касса"/>
        <s v="Эквайринг Сбербанк на сайте за 14.08.2019"/>
        <s v="Пожертвования за 15.08.2019 на Яндекс.Касса"/>
        <s v="Эквайринг Сбербанк на сайте за 16.08.2019"/>
        <s v="Инкассация ящиков для благотворительных пожертвований, установленных на АЗС &quot;Нефтегаз&quot;, Габайдулина, 56, 19.08.2019"/>
        <s v="Инкассация ящиков для благотворительных пожертвований, установленных на АЗС &quot;Нефтегаз&quot;, Елизаветинская, 1, 19.08.2019"/>
        <s v="Инкассация ящиков для благотворительных пожертвований, установленных на АЗС &quot;Нефтегаз&quot;, Советский пр-т, 290, 19.08.2019"/>
        <s v="Пожертвования за 17.08.2019 на Яндекс.Касса"/>
        <s v="Горина"/>
        <s v="Эквайринг Сбербанк на сайте за 19.08.2019"/>
        <s v="Пожертвования за 21.08.2019 на Яндекс.Касса"/>
        <s v="Пожертвования за 22.08.2019 на Яндекс.Касса"/>
        <s v="Эквайринг Сбербанк на сайте за 23.08.2019"/>
        <s v="Эквайринг Сбербанк на сайте за 24.08.2019"/>
        <s v="Эквайринг Сбербанк на сайте за 27.08.2019"/>
        <s v="Пожертвования за 27.08.2019 на Яндекс.Касса"/>
        <s v="Пожертвования за 28.08.2019 на Яндекс.Касса"/>
        <s v="Эквайринг Сбербанк на сайте за 30.08.2019"/>
        <s v="Пожертвования за 30.08.2019 на Яндекс.Касса"/>
        <s v="Пожертвования за 31.08.2019 на Яндекс.Касса"/>
        <s v="Пожертвования за 29.08.2019 на Добро Mail.ru"/>
        <s v="Пожертвования за 31.08.2019 на Добро Mail.ru"/>
        <s v="Эквайринг Сбербанк на сайте за 31.08.2019"/>
        <s v="Эквайринг Сбербанк на сайте за 01.09.2019"/>
        <s v="ИП Зиновьев Дмитрий Вениаминович"/>
        <s v="Эквайринг Сбербанк на сайте за 04.09.2019"/>
        <s v="Пожертвования за 04.09.2019 на Яндекс.Касса"/>
        <s v="Эквайринг Сбербанк на сайте за 05.09.2019"/>
        <s v="Эквайринг Сбербанк на сайте за 07.09.2019"/>
        <s v="Эквайринг Сбербанк на сайте за 10.09.2019"/>
        <s v="Пожертвования за 10.09.2019 на Яндекс.Касса"/>
        <s v="ЛОРСАНУКАЕВА"/>
        <s v="Пожертвования за 11.09.2019 на Яндекс.Касса"/>
        <s v="Пожертвования за 12.09.2019 на Яндекс.Касса"/>
        <s v="Пожертвования за 15.09.2019 на Яндекс.Касса"/>
        <s v="Эквайринг Сбербанк на сайте за 16.09.2019"/>
        <s v="КБ &quot;ЭНЕРГОТРАНСБАНК&quot; (АО) - пожертвования через терминалы за 16.09.2019"/>
        <s v="Мухитдинов"/>
        <s v="Богданова"/>
        <s v="Пожертвования за 17.09.2019 на Яндекс.Касса"/>
        <s v="Эквайринг Сбербанк на сайте за 17.09.2019"/>
        <s v="Эквайринг Сбербанк на сайте за 18.09.2019"/>
        <s v="Пожертвования за 18.09.2019 на Яндекс.Касса"/>
        <s v="Кесслер"/>
        <s v="Пожертвования за 19.09.2019 на Яндекс.Касса"/>
        <s v="Эквайринг Сбербанк на сайте за 19.09.2019"/>
        <s v="Эквайринг Сбербанк на сайте за 20.09.2019"/>
        <s v="ЖУКОВ"/>
        <s v="Эквайринг Сбербанк на сайте за 23.09.2019"/>
        <s v="Пожертвования за 24.09.2019 на Яндекс.Касса"/>
        <s v="Пожертвования за 25.09.2019 на Яндекс.Касса"/>
        <s v="Пожертвования за 29.09.2019 на Добро Mail.ru"/>
        <s v="Эквайринг Сбербанк на сайте за 29.09.2019"/>
        <s v="Пожертвования за 28.09.2019 на Яндекс.Касса"/>
        <s v="СЕРОГЛАЗОВА"/>
        <s v="КБ &quot;ЭНЕРГОТРАНСБАНК&quot; (АО) - пожертвования через терминалы за 01.10.2019"/>
        <s v="Пожертвования за 30.09.2019 на Добро Mail.ru"/>
        <s v="Пожертвования за 02.10.2019 на Яндекс.Касса"/>
        <s v="Эквайринг Сбербанк на сайте за 02.10.2019"/>
        <s v="Эквайринг Сбербанк на сайте за 03.10.2019"/>
        <s v="Пожертвования за 03.10.2019 на Яндекс.Касса"/>
        <s v="Эквайринг Сбербанк на сайте за 04.10.2019"/>
        <s v="Эквайринг Сбербанк на сайте за 05.10.2019"/>
        <s v="Эквайринг Сбербанк на сайте за 06.10.2019"/>
        <s v="Инкассация ящиков для благотворительных пожертвований, установленных на АЗС &quot;Нефтегаз&quot;, Московский пр-т, 233, 05.10.2019"/>
        <s v="Инкассация ящиков для благотворительных пожертвований, установленных в офисе &quot;Евролак&quot;, Московский пр-т, 250а, 05.10.2019"/>
        <s v="Инкассация ящиков для благотворительных пожертвований, установленных в СК &quot;Юность&quot;, Праздник &quot;Цифровое будущее&quot;, 06.10.2019"/>
        <s v="Пожертвования за 04.10.2019 на Яндекс.Касса"/>
        <s v="Пожертвования за 05.10.2019 на Яндекс.Касса"/>
        <s v="Пожертвования за 07.10.2019 на Яндекс.Касса"/>
        <s v="Эквайринг Сбербанк на сайте за 07.10.2019"/>
        <s v="Эквайринг Сбербанк на сайте за 08.10.2019"/>
        <s v="Пожертвования за 08.10.2019 на Яндекс.Касса"/>
        <s v="Эквайринг Сбербанк на сайте за 09.10.2019"/>
        <s v="СТАРЫХ "/>
        <s v="МОРОЗОВА "/>
        <s v="Пожертвования за 10.10.2019 на Яндекс.Касса"/>
        <s v="Эквайринг Сбербанк на сайте за 10.10.2019"/>
        <s v="Эквайринг Сбербанк на сайте за 11.10.2019"/>
        <s v="ЛОКТЮШКИНА "/>
        <s v="БЕСТЕРЖЕНЕВ "/>
        <s v="СЕМЕНИХИН "/>
        <s v="Эквайринг Сбербанк на сайте за 12.10.2019"/>
        <s v="Эквайринг Сбербанк на сайте за 13.10.2019"/>
        <s v="Пожертвования за 12.10.2019 на Яндекс.Касса"/>
        <s v="Эквайринг Сбербанк на сайте за 14.10.2019"/>
        <s v="Пожертвования за 15.10.2019 на Яндекс.Касса"/>
        <s v="Эквайринг Сбербанк на сайте за 15.10.2019"/>
        <s v="Пожертвования за 16.10.2019 на Яндекс.Касса"/>
        <s v="Эквайринг Сбербанк на сайте за 16.10.2019"/>
        <s v="Эквайринг Сбербанк на сайте за 18.10.2019"/>
        <s v="Эквайринг Сбербанк на сайте за 19.10.2019"/>
        <s v="Инкассация ящиков для благотворительных пожертвований, установленных в Доме искусств, Концерт студии Елены Щедриной, 20.10.2019"/>
        <s v="КОРЧАГИН"/>
        <s v="Эквайринг Сбербанк на сайте за 20.10.2019"/>
        <s v="Пожертвования за 20.10.2019 на Добро Mail.ru"/>
        <s v="Пожертвования за 18.10.2019 на Яндекс.Касса"/>
        <s v="Пожертвования за 19.10.2019 на Яндекс.Касса"/>
        <s v="Пожертвования за 21.10.2019 на Яндекс.Касса"/>
        <s v="Эквайринг Сбербанк на сайте за 21.10.2019"/>
        <s v="Эквайринг Сбербанк на сайте за 22.10.2019"/>
        <s v="Пожертвования за 22.10.2019 на Яндекс.Касса"/>
        <s v="Эквайринг Сбербанк на сайте за 23.10.2019"/>
        <s v="Пожертвования за 21.10.2019 на Добро Mail.ru"/>
        <s v="Пожертвования за 22.10.2019 на Добро Mail.ru"/>
        <s v="ГОРБАНЬ"/>
        <s v="Пожертвования за 24.10.2019 на Яндекс.Касса"/>
        <s v="Эквайринг Сбербанк на сайте за 24.10.2019"/>
        <s v="Эквайринг Сбербанк на сайте за 25.10.2019"/>
        <s v="Эквайринг Сбербанк на сайте за 26.10.2019"/>
        <s v="Эквайринг Сбербанк на сайте за 27.10.2019"/>
        <s v="Пожертвования за 25.10.2019 на Яндекс.Касса"/>
        <s v="Пожертвования за 28.10.2019 на Яндекс.Касса"/>
        <s v="Эквайринг Сбербанк на сайте за 28.10.2019"/>
        <s v="ДОРОЖИНСКАЯ "/>
        <s v="Пожертвования за 29.10.2019 на Яндекс.Касса"/>
        <s v="Эквайринг Сбербанк на сайте за 29.10.2019"/>
        <s v="Капралов"/>
        <s v="Эко-Город ООО"/>
        <s v="Пожертвования за 29.10.2019 на Добро Mail.ru"/>
        <s v="Эквайринг Сбербанк на сайте за 30.10.2019"/>
        <s v="Эквайринг Сбербанк на сайте за 31.10.2019"/>
        <s v="Пожертвования за 31.10.2019 на Яндекс.Касса"/>
        <s v="Эквайринг Сбербанк на сайте за 01.11.2019"/>
        <s v="Эквайринг Сбербанк на сайте за 03.11.2019"/>
        <s v="Пожертвования за 01.11.2019 на Яндекс.Касса"/>
        <s v="Пожертвования за 31.10.2019 на Добро Mail.ru"/>
        <s v="Эквайринг Сбербанк на сайте за 05.11.2019"/>
        <s v="Пожертвования за 05.11.2019 на Яндекс.Касса"/>
        <s v="Пожертвования за 06.11.2019 на Яндекс.Касса"/>
        <s v="Инкассация ящиков для благотворительных пожертвований, установленных на АЗС &quot;НефтегазКалининград&quot;, Советский пр-т, 134, 07.11.2019"/>
        <s v="Инкассация ящиков для благотворительных пожертвований, установленных на АЗС &quot;НефтегазКалининград&quot;, Советский пр-т, 188б, 07.11.2019"/>
        <s v="Инкассация ящиков для благотворительных пожертвований, установленных в офисе Фонда, ул. с-та Колоскова, 8, 07.11.2019"/>
        <s v="Инкассация ящиков для благотворительных пожертвований, установленных на АЗС &quot;НефтегазКалининград&quot;, Габайдулина, 56, 07.11.2019"/>
        <s v="АРЗУМАНЯН "/>
        <s v="Эквайринг Сбербанк на сайте за 07.11.2019"/>
        <s v="Эквайринг Сбербанк на сайте за 08.11.2019"/>
        <s v="Пожертвования за 08.11.2019 на Яндекс.Касса"/>
        <s v="Пожертвования за 09.11.2019 на Яндекс.Касса"/>
        <s v="Пожертвования за 11.11.2019 на Яндекс.Касса"/>
        <s v="Эквайринг Сбербанк на сайте за 11.11.2019"/>
        <s v="МАЛЬЦЕВА "/>
        <s v="Пожертвования за 12.11.2019 на Яндекс.Касса"/>
        <s v="Эквайринг Сбербанк на сайте за 12.11.2019"/>
        <s v="Эквайринг Сбербанк на сайте за 13.11.2019"/>
        <s v="Эквайринг Сбербанк на сайте за 14.11.2019"/>
        <s v="Пожертвования за 14.11.2019 на Яндекс.Касса"/>
        <s v="Эквайринг Сбербанк на сайте за 16.11.2019"/>
        <s v="Пожертвования за 14.11.2019 на Добро Mail.ru"/>
        <s v="Инкассация ящиков для благотворительных пожертвований, установленных на Магазин &quot;Diverse&quot;, 18.11.2019"/>
        <s v="Инкассация ящиков для благотворительных пожертвований, установленных на АЗС &quot;НефтегазКалининград&quot;, Приморское кольцо, 18.11.2019"/>
        <s v="Максимов"/>
        <s v="Эквайринг Сбербанк на сайте за 18.11.2019"/>
        <s v="Пожертвования за 18.11.2019 на Яндекс.Касса"/>
        <s v="Мережко"/>
        <s v="Эквайринг Сбербанк на сайте за 19.11.2019"/>
        <s v="Пожертвования за 19.11.2019 на Добро Mail.ru"/>
        <s v="Инкассация ящиков для благотворительных пожертвований, установленных комплексе &quot;Резиденция королей&quot;, ул.Невского, 10, 21.11.2019"/>
        <s v="ГРИЦИХИНА"/>
        <s v="Пожертвования за 21.11.2019 на Яндекс.Касса"/>
        <s v="ШУСТОВА "/>
        <s v="Питенко"/>
        <s v="ПЕРЕЯСЛОВ "/>
        <s v="ЖУКОВ "/>
        <s v="ГЮНТЕР "/>
        <s v="Пожертвования за 26.11.2019 на Яндекс.Касса"/>
        <s v="Эквайринг Сбербанк на сайте за 26.11.2019"/>
        <s v="Эквайринг Сбербанк на сайте за 27.11.2019"/>
        <s v="Пожертвования за 27.11.2019 на Яндекс.Касса"/>
        <s v="ОХНИНА "/>
        <s v="Эквайринг Сбербанк на сайте за 28.11.2019"/>
        <s v="Пожертвования за 28.11.2019 на Яндекс.Касса"/>
        <s v="Эквайринг Сбербанк на сайте за 29.11.2019"/>
        <s v="Короткова"/>
        <s v="Эквайринг Сбербанк на сайте за 30.11.2019"/>
        <s v="Эквайринг Сбербанк на сайте за 01.12.2019"/>
        <s v="Пожертвования за 29.11.2019 на Добро Mail.ru"/>
        <s v="Пожертвования за 30.11.2019 на Добро Mail.ru"/>
        <s v="Пожертвования за 01.12.2019 на Яндекс.Касса"/>
        <s v="Эквайринг Сбербанк на сайте за 02.12.2019"/>
        <s v="Пожертвования за 04.12.2019 на Яндекс.Касса"/>
        <s v="Пожертвования за 05.12.2019 на Яндекс.Касса"/>
        <s v="САМОЙЛЕНКО "/>
        <s v="Пожертвования за 07.12.2019 на Добро Mail.ru"/>
        <s v="Инкассация ящика для благотворительных пожертвований, установленного в офисе фонда, ул. с-та Колоскова. д.8, 09.12.2019"/>
        <s v="АЛЕКСАНДРИНА "/>
        <s v="Пожертвования за 09.12.2019 на Яндекс.Касса"/>
        <s v="Пожертвования за 09.12.2019 на Добро Mail.ru"/>
        <s v="Пожертвования за 11.12.2019 на Яндекс.Касса"/>
        <s v="ЗВЕРЕВА "/>
        <s v="Пожертвования за 12.12.2019 на Яндекс.Касса"/>
        <s v="Эквайринг Сбербанк на сайте за 12.12.2019"/>
        <s v="Инкассация ящика для благотворительных пожертвований, установленного в офисе компании Контуретерм, ул. Мелиоративная, д.5б, 14.12.2019"/>
        <s v="Пожертвования за 14.12.2019 на Яндекс.Касса"/>
        <s v=" Горохов "/>
        <s v="КУПОВЫХ "/>
        <s v="Войтова "/>
        <s v="Эквайринг Сбербанк на сайте за 17.12.2019"/>
        <s v="Пожертвования за 17.12.2019 на Добро Mail.ru"/>
        <s v="Пожертвования за 18.12.2019 на Яндекс.Касса"/>
        <s v="Пожертвования за 19.12.2019 на Яндекс.Касса"/>
        <s v="Пожертвования за 22.12.2019 на Яндекс.Касса"/>
        <s v="Пожертвования за 23.12.2019 на Яндекс.Касса"/>
        <s v="Эквайринг Сбербанк на сайте за 23.12.2019"/>
        <s v="Эквайринг Сбербанк на сайте за 24.12.2019"/>
        <s v="АльянсТрейд ООО"/>
        <s v="ВОРОНОВА "/>
        <s v="Пожертвования за 25.12.2019 на Добро Mail.ru"/>
        <s v="Веста плюс ООО"/>
        <s v="Эквайринг Сбербанк на сайте за 26.12.2019"/>
        <s v="Пожертвования за 26.12.2019 на Яндекс.Касса"/>
        <s v="Эквайринг Сбербанк на сайте за 27.12.2019"/>
        <s v="Эквайринг Сбербанк на сайте за 28.12.2019"/>
        <s v="Михайлова "/>
        <s v="Пожертвования за 27.12.2019 на Добро Mail.ru"/>
        <s v="Пожертвования за 29.12.2019 на Добро Mail.ru"/>
        <s v="Пожертвования за 27.12.2019 на Яндекс.Касса"/>
        <m/>
        <n v="123544563"/>
      </sharedItems>
    </cacheField>
    <cacheField name="Имя">
      <sharedItems containsBlank="1" containsMixedTypes="0" count="438">
        <m/>
        <s v="Юрий"/>
        <s v="Светлана"/>
        <s v="ОЛЬГА"/>
        <s v="НАТАЛИЯ "/>
        <s v="ОЛЬГА "/>
        <s v="ДАНУТА "/>
        <s v="Павел "/>
        <s v="Наталья"/>
        <s v="ДЕНИС"/>
        <s v="АДЕЛИНА "/>
        <s v="ВЕРА "/>
        <s v="СЕРГЕЙ "/>
        <s v="МИХАИЛ "/>
        <s v="Илья"/>
        <s v="АЛЕКСАНДР "/>
        <s v="ЭЛЛИНА "/>
        <s v="СЕРГЕЙ"/>
        <s v="ЕВГЕНИЯ "/>
        <s v="ИРИНА "/>
        <s v="ЕВГЕНИЙ "/>
        <s v="Вера"/>
        <s v="Валентина"/>
        <s v="АНТОН "/>
        <s v="Максим"/>
        <s v="Рустам "/>
        <s v="ТАТЬЯНА"/>
        <s v="Николай "/>
        <s v="ЕКАТЕРИНА "/>
        <s v="ЛАРИСА "/>
        <s v="ТАМАРА "/>
        <s v="ЖАННА "/>
        <s v="АЛЕКСЕЙ "/>
        <s v="ВЛАДИМИР"/>
        <s v="Михаил"/>
        <s v="Юлия"/>
        <s v="АНАСТАСИЯ "/>
        <s v="Рустам"/>
        <s v=" КОНСТАНТИН "/>
        <s v="НАТАЛЬЯ "/>
        <s v="ЮЛИЯ "/>
        <s v="ТАТЬЯНА "/>
        <s v="ГРИГОРИЙ "/>
        <s v="ЮРИЙ "/>
        <s v="ЗУРАБ"/>
        <s v="ЛАРИСА"/>
        <s v="КАМО "/>
        <s v="Зоя"/>
        <s v=" ТАМАРА "/>
        <s v="ЛЮБОВЬ "/>
        <s v="Мартин"/>
        <s v="АНДРЕЙ "/>
        <s v="Ирина"/>
        <s v="ИЗАБЕЛЛА"/>
        <s v="ЕЛЕНА "/>
        <s v="ГАЛИНА "/>
        <s v="A "/>
        <s v="Anatasia "/>
        <s v="Христофор"/>
        <s v="Анатольевна"/>
        <s v="VITALIY "/>
        <s v="diana"/>
        <s v="predko"/>
        <s v="Захаров"/>
        <s v="TATYANA"/>
        <s v="e"/>
        <s v="Tatyana "/>
        <s v="Оксана"/>
        <s v="ИНГА"/>
        <s v="Н."/>
        <s v="ЛИДИЯ"/>
        <s v="Гальчик"/>
        <s v="Инна"/>
        <s v="Лидия "/>
        <s v="N."/>
        <s v="Алекс"/>
        <s v="Pavel "/>
        <s v="ЛИЛИЯ"/>
        <s v="markov "/>
        <s v="Юргенсон"/>
        <s v="KSENIYA"/>
        <s v="Альберт"/>
        <s v="Терерин"/>
        <s v="Арсен"/>
        <s v="Опарин"/>
        <s v="Дмитрий"/>
        <s v="ДМИТРИЙ "/>
        <s v="DANIL "/>
        <s v="Стариков"/>
        <s v="K"/>
        <s v="Алексей"/>
        <s v="K "/>
        <s v="Азот"/>
        <s v="lyudmila"/>
        <s v="Lyudmila "/>
        <s v="Даниил"/>
        <s v="Мухлисов"/>
        <s v="Марианна"/>
        <s v="Наталия"/>
        <s v="Михайлов"/>
        <s v="АРАИК "/>
        <s v="NATALIYA "/>
        <s v="КРИСТИНА"/>
        <s v="Куракова"/>
        <s v="Oleg "/>
        <s v="Mishutina"/>
        <s v="Антонина"/>
        <s v="Т"/>
        <s v="Надежда"/>
        <s v="S"/>
        <s v="Эльмира"/>
        <s v="Марат"/>
        <s v="Петр"/>
        <s v="Кирилл"/>
        <s v="Минкин"/>
        <s v="regina "/>
        <s v="Дмитриева"/>
        <s v="Denis"/>
        <s v="denis "/>
        <s v="Lyubov "/>
        <s v="Диана"/>
        <s v="Вотинцева"/>
        <s v="Рахман"/>
        <s v="ДАРЬЯ"/>
        <s v="Долидович"/>
        <s v="Эдуард"/>
        <s v="Людмила"/>
        <s v="Киприянов"/>
        <s v="Ислам"/>
        <s v="Владими"/>
        <s v="Катеруша"/>
        <s v="Рузанов"/>
        <s v="IGOR "/>
        <s v="СВЕТЛАНА "/>
        <s v="Valeria"/>
        <s v="Valeria "/>
        <s v="Пиддубривная"/>
        <s v="Элла"/>
        <s v="LARISA"/>
        <s v="Вадим"/>
        <s v="VADIM"/>
        <s v="VADIM "/>
        <s v="Сукончик"/>
        <s v="DMITRY"/>
        <s v="Анурова"/>
        <s v="Галина"/>
        <s v="Алексаендр"/>
        <s v="Кондрат"/>
        <s v="Valeriy "/>
        <s v="lidiya"/>
        <s v="Мусатова"/>
        <s v="Lidiya "/>
        <s v="Зарецкая"/>
        <s v="elena"/>
        <s v="ELENA "/>
        <s v=" lilia"/>
        <s v="Sergey"/>
        <s v="Варвара"/>
        <s v="Sergey "/>
        <s v="Творогова"/>
        <s v="Oxana "/>
        <s v="Анатолий"/>
        <s v="Ксения"/>
        <s v="Vasiliy"/>
        <s v="vasiliy "/>
        <s v="Волкова"/>
        <s v="Оскар"/>
        <s v="Шаген"/>
        <s v="Миров"/>
        <s v="MIKHAI"/>
        <s v="Кот"/>
        <s v="yana"/>
        <s v="Aleksandra"/>
        <s v="Щербакова"/>
        <s v="Anna"/>
        <s v="ANNA "/>
        <s v="Козлов"/>
        <s v="Александра"/>
        <s v="Серега"/>
        <s v="Папина"/>
        <s v="Стефан"/>
        <s v="Александр"/>
        <s v="Сухарев"/>
        <s v="Григорьева"/>
        <s v="Нина"/>
        <s v="НИНА "/>
        <s v="Никита"/>
        <s v="Надя"/>
        <s v="ВАЛЕНТИНА "/>
        <s v="Vyacheslav"/>
        <s v="vyacheslav "/>
        <s v="Аншутин"/>
        <s v="Погожев"/>
        <s v="Shum"/>
        <s v="Aleksandr"/>
        <s v="Aleksandr "/>
        <s v="Inga "/>
        <s v="Inna "/>
        <s v="Минькина"/>
        <s v="Лыткина"/>
        <s v="Курилов"/>
        <s v="roman "/>
        <s v="ЛЕЙЛЯ "/>
        <s v="Магомедова"/>
        <s v="SERGEI"/>
        <s v="SERGEI "/>
        <s v="Шайхаттарова"/>
        <s v="Кошуба"/>
        <s v="Evgeny"/>
        <s v="evgeny "/>
        <s v="Ильяшик"/>
        <s v="Иванов"/>
        <s v="Darya"/>
        <s v="darya "/>
        <s v="Елена"/>
        <s v="kRISTINA"/>
        <s v="Раиса"/>
        <s v="Ровнов"/>
        <s v="viacheslav "/>
        <s v="ВИТАЛИЙ"/>
        <s v="SVETLANA"/>
        <s v="SVETLANA "/>
        <s v="VASILEVA"/>
        <s v="IULIiA"/>
        <s v="IULIIA "/>
        <s v="nikolay "/>
        <s v="Любовь"/>
        <s v="mikhail "/>
        <s v="Андрей"/>
        <s v="МАРУСЯ "/>
        <s v="Maria"/>
        <s v="yulia"/>
        <s v="yulia "/>
        <s v="Конотоп"/>
        <s v="Сидоров"/>
        <s v="Fedorova"/>
        <s v="Смирнова"/>
        <s v="Смирнов"/>
        <s v="Орешенко"/>
        <s v="Игорь"/>
        <s v="dmitrii"/>
        <s v="Маргарита"/>
        <s v="Г"/>
        <s v="Юнак"/>
        <s v="VALENTINA"/>
        <s v="Николай"/>
        <s v="K."/>
        <s v="Tatiana"/>
        <s v="Tatiana "/>
        <s v="М."/>
        <s v="aleksey "/>
        <s v="Kinzyabaeva"/>
        <s v="Роман"/>
        <s v="Гена"/>
        <s v="DMITRIY"/>
        <s v="DMITRIY "/>
        <s v="Алимов"/>
        <s v="Натаья"/>
        <s v="Григорий"/>
        <s v="Ермолаев"/>
        <s v="Свистунов"/>
        <s v="ИЛЬЯ "/>
        <s v="Мосунов"/>
        <s v="Артур"/>
        <s v="Р."/>
        <s v="Андреева"/>
        <s v="Промтара"/>
        <s v="Зайцев"/>
        <s v="yULIIA"/>
        <s v="Т."/>
        <s v="Валентин***"/>
        <s v="Захар"/>
        <s v="Vjiola"/>
        <s v="Арутюнян"/>
        <s v="София"/>
        <s v="ЛЕОНИД"/>
        <s v="Олеся"/>
        <s v="ОЛЕСЯ "/>
        <s v="Galina"/>
        <s v="olesia"/>
        <s v="Н"/>
        <s v="Альбина"/>
        <s v="МАРИЯ"/>
        <s v="Veronika"/>
        <s v="Губанова"/>
        <s v="POLINA "/>
        <s v="eduard "/>
        <s v="Окси"/>
        <s v="YURII "/>
        <s v="boris"/>
        <s v="Boris "/>
        <s v="Рустем"/>
        <s v="Софрыгина"/>
        <s v="Lydmila "/>
        <s v="Антон"/>
        <s v="Dina"/>
        <s v="Писарева"/>
        <s v="Artem"/>
        <s v="KAMIL "/>
        <s v="Шарапова"/>
        <s v="ЕКАТЕРИНА"/>
        <s v="Посысаев"/>
        <s v="Владимирович"/>
        <s v="Marina"/>
        <s v="Marina "/>
        <s v="Тамара"/>
        <s v="Бабкина"/>
        <s v="ЕВГЕНИЙ"/>
        <s v="maxim"/>
        <s v="Данилова"/>
        <s v="Evgenia"/>
        <s v="Leonid "/>
        <s v="АНТУАНЕТ"/>
        <s v="Красильникова"/>
        <s v="Борисов"/>
        <s v="Олег"/>
        <s v="ANDREY"/>
        <s v="ANDREY "/>
        <s v="evgenii"/>
        <s v="Soletskova"/>
        <s v="Ekaterina"/>
        <s v="Viktoriya"/>
        <s v="EKATERINA "/>
        <s v="nina"/>
        <s v="Спасибко"/>
        <s v="nina "/>
        <s v="Валерий"/>
        <s v="Евгения"/>
        <s v="ПАВЕЛ"/>
        <s v="Ярослав"/>
        <s v="ВАСИЛИЙ"/>
        <s v="ВАСИЛИЙ "/>
        <s v="EVGENIY"/>
        <s v="EVGENIY "/>
        <s v="Тимур"/>
        <s v="Богдан"/>
        <s v="Снежана"/>
        <s v="Иван"/>
        <s v="Юля"/>
        <s v="ВАЛЕРИЯ "/>
        <s v="Красильников"/>
        <s v="IVAN"/>
        <s v="Килина"/>
        <s v="Винтер"/>
        <s v="Вик"/>
        <s v="Вика"/>
        <s v="Агги"/>
        <s v="Катерина"/>
        <s v="Таптаренко"/>
        <s v="vera"/>
        <s v="IRINA"/>
        <s v="irina "/>
        <s v="Елизарова"/>
        <s v="Соловьев"/>
        <s v="Maksim"/>
        <s v="Дима"/>
        <s v="Дина"/>
        <s v="ДИНА "/>
        <s v="Овчинников"/>
        <s v="Анастасия"/>
        <s v="Гладких"/>
        <s v="Анжелика "/>
        <s v="Мадина"/>
        <s v="Ангелина"/>
        <s v="Ангелина "/>
        <s v="nadezda"/>
        <s v="NATALYA "/>
        <s v="Руслан"/>
        <s v="Марина"/>
        <s v="MARIYA "/>
        <s v="Константин"/>
        <s v="ANDREI"/>
        <s v="Andrei "/>
        <s v="yuliya"/>
        <s v="yuliya "/>
        <s v="Даша"/>
        <s v="Путивцева"/>
        <s v="alla"/>
        <s v="ALLA "/>
        <s v="Olesya"/>
        <s v="Иосиф"/>
        <s v="Соня"/>
        <s v="Савин"/>
        <s v="EVGENIYA"/>
        <s v="EVGENIYA "/>
        <s v="Yuriy"/>
        <s v=" ЕЛЕНА "/>
        <s v="Штейн"/>
        <s v="Ветелина"/>
        <s v="Маря"/>
        <s v="julia "/>
        <s v="OKSANA "/>
        <s v="Аршак "/>
        <s v="Скоков"/>
        <s v="Olesy"/>
        <s v="Валентипна"/>
        <s v="GrigoriY "/>
        <s v="Дробжева"/>
        <s v="Алена"/>
        <s v="Маша"/>
        <s v="Картошкин"/>
        <s v="Миша*****"/>
        <s v="Виктор"/>
        <s v="Фролов"/>
        <s v="NADEZHDA "/>
        <s v="Anzhelika"/>
        <s v="ILYA "/>
        <s v="Daria "/>
        <s v="VLADIMIR"/>
        <s v="VLADIMIR "/>
        <s v="Бейлина"/>
        <s v="lilia"/>
        <s v="Ларионов"/>
        <s v="Вячеслав"/>
        <s v="OLGA"/>
        <s v="olga "/>
        <s v="NATALIA"/>
        <s v="Natalia "/>
        <s v="Сорока"/>
        <s v="Юра"/>
        <s v="Anastasia "/>
        <s v="Виктория"/>
        <s v="Илона"/>
        <s v="alexander"/>
        <s v="alexander "/>
        <s v="Житников"/>
        <s v="ALEVTINA "/>
        <s v="Anton "/>
        <s v="Kirill "/>
        <s v="Романов"/>
        <s v="Анна"/>
        <s v="Ваентина"/>
        <s v="АННА "/>
        <s v=" a"/>
        <s v="Ненашева"/>
        <s v="А"/>
        <s v="YURY "/>
        <s v="vachagan "/>
      </sharedItems>
    </cacheField>
    <cacheField name="Отчество">
      <sharedItems containsBlank="1" containsMixedTypes="1" containsNumber="1" containsInteger="1" count="48">
        <m/>
        <s v="Викторович"/>
        <s v="Иосифовна"/>
        <s v=" КАЗИМИРОВНА"/>
        <s v="ВИТАЛЬЕВНА"/>
        <s v="ВАЛЕРЬЕВНА"/>
        <s v="ВЛАДИМИРОВНА"/>
        <s v="СТАНИСЛАВОВНА"/>
        <s v="Александрович"/>
        <s v="Фоминична"/>
        <s v="ДЕМЕНТЬЕВИЧ"/>
        <s v="ПАВЛОВНА"/>
        <s v="ЕФИМОВНА"/>
        <s v="ГЕННАДЬЕВИЧ"/>
        <s v="Валериевич"/>
        <s v="МИХАЙЛОВИЧ"/>
        <s v="Валерьевич"/>
        <s v="АЛЕКСАНДРОВНА"/>
        <s v="ГЕННАДЬЕВНА"/>
        <s v="Игоревич"/>
        <s v="Васильевна"/>
        <s v="АНДРЕЕВИЧ"/>
        <s v="НИКОЛАЕВНА"/>
        <s v="Эркинович"/>
        <s v="РУСЛАНОВНА"/>
        <s v="Николаевич"/>
        <s v="ГРИГОРЬЕВНА"/>
        <s v="ГАВРИЛОВНА"/>
        <s v="ТЕНГИЗОВНА"/>
        <s v="ПЕТРОВИЧ"/>
        <s v="Радиевич"/>
        <s v="Андреевна"/>
        <s v="ЭДУАРДОВНА"/>
        <s v=" Михайловна"/>
        <s v=" ГЕННАДЬЕВИЧ"/>
        <s v="КАЗИМИРОВНА"/>
        <s v="ВИКТОРОВНА"/>
        <s v="ПАВЛОВИЧ"/>
        <s v="ЗУРАБОВИЧ"/>
        <s v="ЭДИКОВИЧ"/>
        <s v="Григорьевич"/>
        <s v="РАФИГОВНА"/>
        <s v="ИВАНОВНА"/>
        <s v="ВАЛЕНТИНОВИЧ"/>
        <s v="ЮРЬЕВИЧ"/>
        <s v="Анатольевна"/>
        <s v="Олеговна"/>
        <n v="2"/>
      </sharedItems>
    </cacheField>
    <cacheField name="Сумма">
      <sharedItems containsString="0" containsBlank="1" containsMixedTypes="0" containsNumber="1" count="1036">
        <n v="100"/>
        <n v="1000"/>
        <n v="200"/>
        <n v="0.08"/>
        <n v="0.33"/>
        <n v="0.64"/>
        <n v="3020"/>
        <n v="3050"/>
        <n v="5510"/>
        <n v="4550"/>
        <n v="6570"/>
        <n v="2368"/>
        <n v="0.5"/>
        <n v="1.31"/>
        <n v="0.15"/>
        <n v="1.48"/>
        <n v="1.87"/>
        <n v="4.24"/>
        <n v="0.04"/>
        <n v="0.13"/>
        <n v="0.4"/>
        <n v="1.75"/>
        <n v="15.93"/>
        <n v="0.11"/>
        <n v="0.55"/>
        <n v="0.76"/>
        <n v="25000"/>
        <n v="100000"/>
        <n v="5000"/>
        <n v="0.18"/>
        <n v="0.46"/>
        <n v="2.51"/>
        <n v="3.45"/>
        <n v="6.71"/>
        <n v="32.99"/>
        <n v="350"/>
        <n v="600"/>
        <n v="1100"/>
        <n v="120000"/>
        <n v="500"/>
        <n v="88000"/>
        <n v="0.2"/>
        <n v="0.22"/>
        <n v="0.59"/>
        <n v="150"/>
        <n v="2000"/>
        <n v="10000"/>
        <n v="30650"/>
        <n v="10890"/>
        <n v="13000"/>
        <n v="1700"/>
        <n v="0.28"/>
        <n v="0.54"/>
        <n v="1418"/>
        <n v="6.97"/>
        <n v="4750"/>
        <n v="13080"/>
        <n v="0.47"/>
        <n v="20"/>
        <n v="249"/>
        <n v="236.13999999999987"/>
        <n v="3463.86"/>
        <n v="2500"/>
        <n v="0.82"/>
        <n v="0.93"/>
        <n v="3800"/>
        <n v="0.09"/>
        <n v="0.21"/>
        <n v="0.68"/>
        <n v="1300"/>
        <n v="2150"/>
        <n v="0.1"/>
        <n v="0.77"/>
        <n v="0.26"/>
        <n v="0.75"/>
        <n v="0.79"/>
        <n v="0.48"/>
        <n v="9434"/>
        <n v="1500"/>
        <n v="5100"/>
        <n v="0.27"/>
        <n v="52.2"/>
        <n v="17.1"/>
        <n v="5795"/>
        <n v="3873"/>
        <n v="0.8"/>
        <n v="0.84"/>
        <n v="0.03"/>
        <n v="0.32"/>
        <n v="0.99"/>
        <n v="2.5"/>
        <n v="0.3"/>
        <n v="0.43"/>
        <n v="0.49"/>
        <n v="0.62"/>
        <n v="2100"/>
        <n v="0.6"/>
        <n v="0.39"/>
        <n v="0.71"/>
        <n v="16656.44"/>
        <n v="0.01"/>
        <n v="0.25"/>
        <n v="0.56"/>
        <n v="0.34"/>
        <n v="835"/>
        <n v="0.95"/>
        <n v="1170"/>
        <n v="4210"/>
        <n v="1850"/>
        <n v="1200"/>
        <n v="0.02"/>
        <n v="0.31"/>
        <n v="0.41"/>
        <n v="0.38"/>
        <n v="50"/>
        <n v="0.78"/>
        <n v="0.83"/>
        <n v="0.96"/>
        <n v="1110"/>
        <n v="0.05"/>
        <n v="17197.39"/>
        <n v="6215.610000000001"/>
        <n v="0.37"/>
        <n v="300"/>
        <n v="0.12"/>
        <n v="12.64"/>
        <n v="550"/>
        <n v="0.23"/>
        <n v="0.52"/>
        <n v="0.94"/>
        <n v="1600"/>
        <n v="4400"/>
        <n v="34250"/>
        <n v="994380"/>
        <n v="4200"/>
        <n v="0.69"/>
        <n v="0.19"/>
        <n v="0.24"/>
        <n v="0.44"/>
        <n v="2800"/>
        <n v="15000"/>
        <n v="92.2"/>
        <n v="0.06"/>
        <n v="9.41"/>
        <n v="745"/>
        <n v="0.63"/>
        <n v="0.66"/>
        <n v="1400"/>
        <n v="29827"/>
        <n v="8980"/>
        <n v="45845"/>
        <n v="1150"/>
        <n v="3700"/>
        <n v="21590"/>
        <n v="3000"/>
        <n v="26830"/>
        <n v="700"/>
        <n v="0.14"/>
        <n v="0.17"/>
        <n v="5"/>
        <n v="12450"/>
        <n v="30000"/>
        <n v="28288"/>
        <n v="0.07"/>
        <n v="1.26"/>
        <n v="900"/>
        <n v="6679.91"/>
        <n v="24320.09"/>
        <n v="18150"/>
        <n v="0.42"/>
        <n v="0.45"/>
        <n v="2.24"/>
        <n v="800"/>
        <n v="7000"/>
        <n v="0.16"/>
        <n v="8600"/>
        <n v="1043"/>
        <n v="0.29"/>
        <n v="750"/>
        <n v="0.86"/>
        <n v="400"/>
        <n v="0.35"/>
        <n v="990"/>
        <n v="6000"/>
        <n v="9150"/>
        <n v="0.57"/>
        <n v="50.39"/>
        <n v="5.62"/>
        <n v="6978"/>
        <n v="0.65"/>
        <n v="10"/>
        <n v="1220"/>
        <n v="55322"/>
        <n v="7978"/>
        <n v="0.91"/>
        <n v="32"/>
        <n v="0.7"/>
        <n v="220"/>
        <n v="1350"/>
        <n v="6300"/>
        <n v="52050"/>
        <n v="3950"/>
        <n v="10770"/>
        <n v="5083"/>
        <n v="15300"/>
        <n v="11250"/>
        <n v="2050"/>
        <n v="1575"/>
        <n v="15200"/>
        <n v="1050"/>
        <n v="580"/>
        <n v="8000"/>
        <n v="3500"/>
        <n v="1190"/>
        <n v="44"/>
        <n v="250"/>
        <n v="0.9"/>
        <n v="2796"/>
        <n v="11634"/>
        <n v="70000"/>
        <n v="0.81"/>
        <n v="1.05"/>
        <n v="42752"/>
        <n v="0.36"/>
        <n v="0.85"/>
        <n v="0.67"/>
        <n v="0.73"/>
        <n v="35000"/>
        <n v="0.51"/>
        <n v="1470"/>
        <n v="89182.88"/>
        <n v="24175"/>
        <n v="86642.12"/>
        <n v="0.97"/>
        <n v="2600"/>
        <n v="8916.39"/>
        <n v="1619.6100000000006"/>
        <n v="1086"/>
        <n v="1506"/>
        <n v="10400"/>
        <n v="22250"/>
        <n v="996"/>
        <n v="0.58"/>
        <n v="0.92"/>
        <n v="0.74"/>
        <n v="180"/>
        <n v="37"/>
        <n v="8400"/>
        <n v="5410"/>
        <n v="5090"/>
        <n v="12580"/>
        <n v="5300"/>
        <n v="7700"/>
        <n v="154.04"/>
        <n v="12813.96"/>
        <n v="40"/>
        <n v="13789.57"/>
        <n v="32503.11"/>
        <n v="0.53"/>
        <n v="0.87"/>
        <n v="6200"/>
        <n v="1550"/>
        <n v="4650"/>
        <n v="2870"/>
        <n v="0.61"/>
        <n v="66"/>
        <n v="0.98"/>
        <n v="1771.52"/>
        <n v="975.48"/>
        <n v="1117"/>
        <n v="1004"/>
        <n v="29056.69"/>
        <n v="743.3100000000013"/>
        <n v="13"/>
        <n v="21050"/>
        <n v="3200"/>
        <n v="27500"/>
        <n v="0.89"/>
        <n v="4.5"/>
        <n v="1036"/>
        <n v="60"/>
        <n v="1.5"/>
        <n v="4"/>
        <n v="72950"/>
        <n v="21850"/>
        <n v="2450"/>
        <n v="1865"/>
        <n v="10700"/>
        <n v="5660"/>
        <n v="3110"/>
        <n v="120"/>
        <n v="13.23"/>
        <n v="2"/>
        <n v="4.33"/>
        <n v="22750"/>
        <n v="6150"/>
        <n v="10500"/>
        <n v="1.56"/>
        <n v="234"/>
        <n v="4730"/>
        <n v="4280"/>
        <n v="104.26"/>
        <n v="595.74"/>
        <n v="1180"/>
        <n v="725878"/>
        <n v="1260"/>
        <n v="1900"/>
        <n v="1.79"/>
        <n v="2.2"/>
        <n v="72"/>
        <n v="2700"/>
        <n v="1.34"/>
        <n v="1"/>
        <n v="1.96"/>
        <n v="7.96"/>
        <n v="12000"/>
        <n v="0.72"/>
        <n v="2240"/>
        <n v="490"/>
        <n v="838"/>
        <n v="0.88"/>
        <n v="10128"/>
        <n v="22140"/>
        <n v="22227"/>
        <n v="74"/>
        <n v="10416.34"/>
        <n v="15683.66"/>
        <n v="715"/>
        <n v="19675.95"/>
        <n v="1.44"/>
        <n v="1085"/>
        <n v="4000"/>
        <n v="10750"/>
        <n v="6255"/>
        <n v="90"/>
        <n v="10690"/>
        <n v="5980"/>
        <n v="4500"/>
        <n v="80"/>
        <n v="4.85"/>
        <n v="560"/>
        <n v="3100"/>
        <n v="127300"/>
        <n v="2570"/>
        <n v="321"/>
        <n v="1015"/>
        <n v="2300"/>
        <n v="20485"/>
        <n v="11210"/>
        <n v="90000"/>
        <n v="121100"/>
        <n v="391925"/>
        <n v="3070"/>
        <n v="7510"/>
        <n v="4410"/>
        <n v="7220"/>
        <n v="3900"/>
        <n v="850"/>
        <n v="8845"/>
        <n v="14170"/>
        <n v="830"/>
        <n v="7600"/>
        <n v="2200"/>
        <n v="16130"/>
        <n v="7100"/>
        <n v="31530"/>
        <n v="6450"/>
        <n v="20000"/>
        <n v="20180"/>
        <n v="7800"/>
        <n v="10970"/>
        <n v="3440"/>
        <n v="31560"/>
        <n v="2550"/>
        <n v="710"/>
        <n v="737"/>
        <n v="15.95"/>
        <n v="18.34"/>
        <n v="3.17"/>
        <n v="420"/>
        <n v="200000"/>
        <n v="305.6"/>
        <n v="11850"/>
        <n v="30.17"/>
        <n v="509.33"/>
        <n v="11.83"/>
        <n v="630"/>
        <n v="421"/>
        <n v="1746"/>
        <n v="32579"/>
        <n v="99554"/>
        <n v="2867"/>
        <n v="600.87"/>
        <n v="99.13"/>
        <m/>
        <n v="25"/>
        <n v="422.8"/>
        <n v="2723"/>
        <n v="2415.99"/>
        <n v="28843.48"/>
        <n v="36.2"/>
        <n v="30.4"/>
        <n v="509.2"/>
        <n v="2400"/>
        <n v="3637"/>
        <n v="450"/>
        <n v="17197.67"/>
        <n v="86"/>
        <n v="320"/>
        <n v="9100"/>
        <n v="128373.4"/>
        <n v="22900"/>
        <n v="25556.47"/>
        <n v="916000"/>
        <n v="9424.74"/>
        <n v="5786"/>
        <n v="2664"/>
        <n v="4031"/>
        <n v="8931.36"/>
        <n v="2138.67"/>
        <n v="5400"/>
        <n v="21"/>
        <n v="4100"/>
        <n v="11590"/>
        <n v="17.3"/>
        <n v="910"/>
        <n v="5.28"/>
        <n v="25800"/>
        <n v="51317.11"/>
        <n v="7.9"/>
        <n v="10146.34"/>
        <n v="9198.400000000001"/>
        <n v="386"/>
        <n v="25.02"/>
        <n v="1318"/>
        <n v="19"/>
        <n v="70"/>
        <n v="127873.4"/>
        <n v="155.6"/>
        <n v="17638"/>
        <n v="2672"/>
        <n v="5.55"/>
        <n v="1450"/>
        <n v="10708"/>
        <n v="1320"/>
        <n v="17"/>
        <n v="7110"/>
        <n v="4335.060000000001"/>
        <n v="15.81"/>
        <n v="37.9"/>
        <n v="6.9"/>
        <n v="59642.119999999995"/>
        <n v="119"/>
        <n v="1377.07"/>
        <n v="700.07"/>
        <n v="5.63"/>
        <n v="13718"/>
        <n v="1.27"/>
        <n v="1475.08"/>
        <n v="2.58"/>
        <n v="1135.0600000000013"/>
        <n v="82.43"/>
        <n v="906.55"/>
        <n v="9369"/>
        <n v="500.07"/>
        <n v="5495"/>
        <n v="13256.64"/>
        <n v="360.24"/>
        <n v="29664.94"/>
        <n v="5.13"/>
        <n v="290"/>
        <n v="120511"/>
        <n v="3.35"/>
        <n v="13939"/>
        <n v="3048.2"/>
        <n v="148275"/>
        <n v="23470"/>
        <n v="451.82"/>
        <n v="6220"/>
        <n v="200.14"/>
        <n v="4920"/>
        <n v="334.01"/>
        <n v="10110"/>
        <n v="14416.880000000001"/>
        <n v="655"/>
        <n v="525"/>
        <n v="9858"/>
        <n v="95"/>
        <n v="22147"/>
        <n v="14.35"/>
        <n v="23.18"/>
        <n v="400000"/>
        <n v="4345"/>
        <n v="12.5"/>
        <n v="1300000"/>
        <n v="2.85"/>
        <n v="2.12"/>
        <n v="4161.57"/>
        <n v="1590"/>
        <n v="10154.62"/>
        <n v="85850"/>
        <n v="1.28"/>
        <n v="160"/>
        <n v="2.6"/>
        <n v="44745"/>
        <n v="17200"/>
        <n v="4621"/>
        <n v="7615"/>
        <n v="24890"/>
        <n v="1.01"/>
        <n v="51175"/>
        <n v="144"/>
        <n v="2.64"/>
        <n v="249.89"/>
        <n v="8671.7"/>
        <n v="390"/>
        <n v="19.94"/>
        <n v="325"/>
        <n v="292.5"/>
        <n v="60000"/>
        <n v="9.5"/>
        <n v="128"/>
        <n v="2.1"/>
        <n v="2.39"/>
        <n v="3.7"/>
        <n v="363.8"/>
        <n v="4700"/>
        <n v="12812.8"/>
        <n v="174.1"/>
        <n v="725"/>
        <n v="660"/>
        <n v="45000"/>
        <n v="3425"/>
        <n v="25490"/>
        <n v="4968"/>
        <n v="36499.92999999999"/>
        <n v="2192"/>
        <n v="531"/>
        <n v="3.2"/>
        <n v="15953.66"/>
        <n v="1106.0500000000002"/>
        <n v="1108.9"/>
        <n v="3137.87"/>
        <n v="22150"/>
        <n v="210"/>
        <n v="1560.93"/>
        <n v="13673"/>
        <n v="5370"/>
        <n v="31.2"/>
        <n v="145"/>
        <n v="11961.07"/>
        <n v="214974.23"/>
        <n v="626773"/>
        <n v="13295"/>
        <n v="3760"/>
        <n v="100.07"/>
        <n v="7135"/>
        <n v="360"/>
        <n v="1.55"/>
        <n v="26437"/>
        <n v="21300"/>
        <n v="47.5"/>
        <n v="3202.4500000000007"/>
        <n v="6.25"/>
        <n v="68.85"/>
        <n v="44500"/>
        <n v="1.06"/>
        <n v="1613.9400000000005"/>
        <n v="9167"/>
        <n v="43.5"/>
        <n v="17.8"/>
        <n v="18307"/>
        <n v="30.6"/>
        <n v="11200"/>
        <n v="9120"/>
        <n v="4761.57"/>
        <n v="1675"/>
        <n v="104.5"/>
        <n v="1600.07"/>
        <n v="19.5"/>
        <n v="1025"/>
        <n v="1.32"/>
        <n v="195"/>
        <n v="9.97"/>
        <n v="4.56"/>
        <n v="130"/>
        <n v="16669"/>
        <n v="505982.5"/>
        <n v="7723.85"/>
        <n v="12126.6"/>
        <n v="1510.9"/>
        <n v="104150"/>
        <n v="170.3"/>
        <n v="10.82"/>
        <n v="3390"/>
        <n v="9215"/>
        <n v="2350"/>
        <n v="9174.8"/>
        <n v="149.4"/>
        <n v="31.75"/>
        <n v="8506"/>
        <n v="216387.14"/>
        <n v="69.35"/>
        <n v="11500"/>
        <n v="70.8"/>
        <n v="22500"/>
        <n v="118063.81"/>
        <n v="12288"/>
        <n v="669"/>
        <n v="6600"/>
        <n v="225.07"/>
        <n v="17.2"/>
        <n v="15672.6"/>
        <n v="13579.29"/>
        <n v="8270"/>
        <n v="19835.059999999998"/>
        <n v="119.8"/>
        <n v="2.22"/>
        <n v="4561.9400000000005"/>
        <n v="1748"/>
        <n v="5.1"/>
        <n v="963.5"/>
        <n v="28664.94"/>
        <n v="124965.43"/>
        <n v="1.33"/>
        <n v="5061.57"/>
        <n v="20.6"/>
        <n v="1750"/>
        <n v="106.28"/>
        <n v="1230"/>
        <n v="141299.86"/>
        <n v="6750"/>
        <n v="48"/>
        <n v="18310"/>
        <n v="40.6"/>
        <n v="4150"/>
        <n v="903254"/>
        <n v="32864.94"/>
        <n v="26000"/>
        <n v="8380.31"/>
        <n v="5978"/>
        <n v="2630"/>
        <n v="38079"/>
        <n v="4906.5"/>
        <n v="1.59"/>
        <n v="33.84"/>
        <n v="9500"/>
        <n v="8460"/>
        <n v="6.22"/>
        <n v="18.05"/>
        <n v="15425"/>
        <n v="407.89"/>
        <n v="12305"/>
        <n v="25888.06"/>
        <n v="10225"/>
        <n v="13739"/>
        <n v="6.41"/>
        <n v="6380"/>
        <n v="20990"/>
        <n v="1.1"/>
        <n v="5600"/>
        <n v="13550"/>
        <n v="4560"/>
        <n v="4300"/>
        <n v="223487.5"/>
        <n v="8744"/>
        <n v="50.94"/>
        <n v="168275"/>
        <n v="6836.78"/>
        <n v="301"/>
        <n v="3163.2200000000003"/>
        <n v="135.05999999999767"/>
        <n v="1001"/>
        <n v="29500"/>
        <n v="2252"/>
        <n v="8.75"/>
        <n v="2020"/>
        <n v="85.15"/>
        <n v="122"/>
        <n v="24111"/>
        <n v="1.36"/>
        <n v="1175"/>
        <n v="5835.060000000001"/>
        <n v="17745"/>
        <n v="1002"/>
        <n v="230"/>
        <n v="7050"/>
        <n v="81936.19"/>
        <n v="2516"/>
        <n v="4450"/>
        <n v="30"/>
        <n v="114"/>
        <n v="4999.8"/>
        <n v="1.09"/>
        <n v="17.45"/>
        <n v="163500.07"/>
        <n v="3300"/>
        <n v="4.22"/>
        <n v="84000"/>
        <n v="2520"/>
        <n v="22410"/>
        <n v="31.01"/>
        <n v="12700"/>
        <n v="120811"/>
        <n v="2503.3999999999996"/>
        <n v="15111"/>
        <n v="432.47"/>
        <n v="1.11"/>
        <n v="198"/>
        <n v="10999.73"/>
        <n v="14197.52"/>
        <n v="10888"/>
        <n v="110817.12"/>
        <n v="133"/>
        <n v="7980"/>
        <n v="7200"/>
        <n v="13740.25"/>
        <n v="26"/>
        <n v="98"/>
        <n v="422.5500000000002"/>
        <n v="5120"/>
        <n v="1181"/>
        <n v="152660"/>
        <n v="1.64"/>
        <n v="2.3"/>
        <n v="21560"/>
        <n v="1368.07"/>
        <n v="8365.08"/>
        <n v="8509"/>
        <n v="14386.06"/>
        <n v="50000"/>
        <n v="1250"/>
        <n v="5437.2"/>
        <n v="91.42000000000002"/>
        <n v="30534.570000000007"/>
        <n v="62.84"/>
        <n v="16487.79"/>
        <n v="5218.4"/>
        <n v="4687"/>
        <n v="5804.05"/>
        <n v="21183"/>
        <n v="90.25"/>
        <n v="1122"/>
        <n v="3450"/>
        <n v="43005"/>
        <n v="72790"/>
        <n v="2410"/>
        <n v="36450"/>
        <n v="26100"/>
        <n v="18"/>
        <n v="1638.67"/>
        <n v="3901.43"/>
        <n v="74125.26"/>
        <n v="9534"/>
        <n v="245.38"/>
        <n v="30598.57"/>
        <n v="1.14"/>
        <n v="7500"/>
        <n v="4900"/>
        <n v="46292.68"/>
        <n v="1010"/>
        <n v="16"/>
        <n v="880"/>
        <n v="8366.08"/>
        <n v="9550"/>
        <n v="23800"/>
        <n v="53.6"/>
        <n v="17604.81"/>
        <n v="11626.6"/>
        <n v="13940.93"/>
        <n v="3005"/>
        <n v="15"/>
        <n v="1964.7"/>
        <n v="57"/>
        <n v="1325.24"/>
        <n v="6290.88"/>
        <n v="1.4"/>
        <n v="1650"/>
        <n v="1585"/>
        <n v="3.13"/>
        <n v="15.85"/>
        <n v="67.53"/>
        <n v="2577.45"/>
        <n v="5050"/>
        <n v="135"/>
        <n v="38246.95"/>
        <n v="8873"/>
        <n v="1.13"/>
        <n v="9850"/>
        <n v="17595.46"/>
        <n v="66.5"/>
        <n v="4275.3499999999985"/>
        <n v="3600"/>
        <n v="57.85"/>
        <n v="49"/>
        <n v="25850"/>
        <n v="2690"/>
        <n v="475.24"/>
        <n v="1.15"/>
        <n v="3822.9300000000003"/>
        <n v="1.66"/>
        <n v="2.34"/>
        <n v="191124.23"/>
        <n v="1528940"/>
        <n v="10591"/>
        <n v="8060"/>
        <n v="17614.65"/>
        <n v="80016.2"/>
        <n v="834.57"/>
        <n v="192.05"/>
        <n v="7414"/>
        <n v="4.84"/>
        <n v="143012.77000000002"/>
        <n v="11"/>
        <n v="2178"/>
        <n v="10178.1"/>
        <n v="8005"/>
        <n v="2635"/>
        <n v="50135"/>
        <n v="18627.2"/>
        <n v="1.92"/>
        <n v="886"/>
        <n v="3.15"/>
        <n v="51.87"/>
        <n v="9000"/>
        <n v="1725"/>
        <n v="17270.28"/>
        <n v="17500"/>
        <n v="44400"/>
        <n v="55.2"/>
        <n v="7950"/>
        <n v="17542.89"/>
        <n v="1.43"/>
        <n v="58.1"/>
        <n v="6130"/>
        <n v="4.42"/>
        <n v="9"/>
        <n v="1727"/>
        <n v="3033"/>
        <n v="231.1"/>
        <n v="4010"/>
        <n v="81625.07"/>
        <n v="1.16"/>
        <n v="11.7"/>
        <n v="888"/>
        <n v="5878"/>
        <n v="3.96"/>
        <n v="8"/>
        <n v="604.74"/>
        <n v="11380"/>
        <n v="310"/>
        <n v="19808.8"/>
        <n v="50.03"/>
        <n v="824"/>
        <n v="130.95"/>
        <n v="55912.20999999999"/>
        <n v="1333.55"/>
        <n v="14097.55"/>
        <n v="24750"/>
        <n v="28.5"/>
        <n v="408"/>
        <n v="5500"/>
        <n v="16430"/>
        <n v="32395.19"/>
        <n v="890"/>
        <n v="825"/>
        <n v="1.42"/>
        <n v="35.8"/>
        <n v="542.9200000000001"/>
        <n v="7"/>
        <n v="83.75"/>
        <n v="425.31"/>
        <n v="8039.43"/>
        <n v="23175"/>
        <n v="9600"/>
        <n v="489.06999999999994"/>
        <n v="474"/>
        <n v="543.9200000000001"/>
        <n v="1800"/>
        <n v="409"/>
        <n v="6.5"/>
        <n v="93.45"/>
        <n v="1215"/>
        <n v="77.19999999999999"/>
        <n v="5650"/>
        <n v="18070"/>
        <n v="10593"/>
        <n v="1353061.29"/>
        <n v="3335.0600000000013"/>
        <n v="1.97"/>
        <n v="26.2"/>
        <n v="27164.94"/>
        <n v="6"/>
        <n v="11838"/>
        <n v="4082.1"/>
        <n v="48.9"/>
        <n v="10152"/>
        <n v="6215.330000000002"/>
        <n v="6375"/>
        <n v="92.11000000000001"/>
        <n v="123012.77000000002"/>
        <n v="9900"/>
        <n v="280"/>
        <n v="774.48"/>
        <n v="16.8"/>
        <n v="17.74"/>
        <n v="138"/>
        <n v="11366.02"/>
        <n v="8539.43"/>
        <n v="5800"/>
        <n v="15781.4"/>
        <n v="2.46"/>
        <n v="200.07"/>
        <n v="12390"/>
        <n v="2868"/>
        <n v="2534.82"/>
        <n v="10121"/>
        <n v="125"/>
        <n v="31988.98"/>
        <n v="53098.57"/>
        <n v="33000"/>
        <n v="300000"/>
        <n v="20.2"/>
        <n v="2285"/>
        <n v="10200"/>
        <n v="13164.94"/>
        <n v="7407.5"/>
        <n v="212749"/>
        <n v="2872.13"/>
        <n v="72700"/>
        <n v="1225"/>
        <n v="2.98"/>
        <n v="146.3"/>
        <n v="832"/>
        <n v="8496.33"/>
        <n v="23.6"/>
        <n v="53.86"/>
        <n v="2380191.2"/>
        <n v="7.39"/>
        <n v="1.2"/>
        <n v="16015"/>
        <n v="1.71"/>
        <n v="11461"/>
        <n v="4050"/>
        <n v="2.73"/>
        <n v="1000.71"/>
        <n v="3.75"/>
        <n v="14.25"/>
        <n v="14804.19"/>
        <n v="204"/>
        <n v="3010"/>
        <n v="49.86"/>
        <n v="26.75"/>
        <n v="25889"/>
        <n v="4480.4"/>
        <n v="11.4"/>
        <n v="42.6"/>
        <n v="142670"/>
        <n v="7660"/>
        <n v="2551.8"/>
        <n v="6620"/>
        <n v="25732"/>
        <n v="1.46"/>
        <n v="997.5"/>
        <n v="75605.75"/>
        <n v="8093.5"/>
        <n v="16000"/>
        <n v="24111.94"/>
        <n v="21.37"/>
        <n v="3"/>
        <n v="31864.94"/>
        <n v="9240"/>
        <n v="9.4"/>
        <n v="1950"/>
        <n v="25861.71"/>
        <n v="7.24"/>
        <n v="3463.8599999999997"/>
        <n v="1560"/>
        <n v="122000"/>
        <n v="93.25"/>
        <n v="77500"/>
        <n v="5793"/>
        <n v="5533"/>
        <n v="300.22"/>
        <n v="1255.72"/>
        <n v="38"/>
        <n v="140"/>
        <n v="50.11"/>
        <n v="82.35"/>
        <n v="146862.77000000002"/>
        <n v="5463.95"/>
        <n v="29.92"/>
        <n v="32351.75"/>
        <n v="968"/>
        <n v="2900"/>
        <n v="1.23"/>
        <n v="60300"/>
        <n v="2250"/>
        <n v="20250"/>
        <n v="126"/>
        <n v="480"/>
        <n v="14.49"/>
        <n v="12660"/>
        <n v="3772.9300000000003"/>
        <n v="300.07"/>
        <n v="408.58"/>
        <n v="8500"/>
        <n v="167900"/>
        <n v="3164"/>
        <n v="7440"/>
        <n v="22857.28"/>
        <n v="4383"/>
        <n v="643637.5"/>
        <n v="12.8"/>
        <n v="4320"/>
        <n v="9950"/>
        <n v="88600"/>
        <n v="12424"/>
        <n v="33.4"/>
        <n v="29"/>
        <n v="11195"/>
        <n v="76.05"/>
        <n v="5165.43"/>
        <n v="6085"/>
        <n v="505310"/>
        <n v="1100000"/>
        <n v="27"/>
        <n v="15182"/>
        <n v="1310"/>
        <n v="35406"/>
        <n v="148750"/>
        <n v="400.22"/>
        <n v="17636"/>
        <n v="1536.14"/>
        <n v="15450"/>
        <n v="5250"/>
      </sharedItems>
    </cacheField>
    <cacheField name="Назначение платежа">
      <sharedItems containsBlank="1" containsMixedTypes="0" count="108">
        <s v="Проект &quot;Цветы жизни&quot; 2019"/>
        <s v="Резервный фонд"/>
        <s v="Мартин Бельгер"/>
        <s v="Саша Сметанин"/>
        <s v="Артём Кузьменков"/>
        <s v="Керим Мурадов"/>
        <s v="Паша Левченко"/>
        <s v="Камила Разинькова"/>
        <s v="Николь Леонтьева"/>
        <s v="Антон Калугин"/>
        <s v="Женя Соколов"/>
        <s v="Андрей Грушин"/>
        <s v="Женя Олейников"/>
        <s v="Елизавета Ткачева"/>
        <s v="Мартин Бельгер 2 сбор"/>
        <s v="Никита Плетнёв"/>
        <s v="Полина Трубицына"/>
        <s v="Камила Разинькова 2 сбор"/>
        <s v="Алексей Рабкова и Карина Абрайтите"/>
        <s v="Дарья Парамонова"/>
        <s v="Клим Гербер"/>
        <s v="Мария Карпухина"/>
        <s v="Дмитрий Шевчук"/>
        <s v="Дмитрий Шевчук - 2 сбор"/>
        <s v="Женя Соколов - 2 сбор"/>
        <s v="Андрей Грушин - 2 сбор"/>
        <s v="Мария Карпухина - 2 сбор"/>
        <s v="Кристина Абдулсалыкова"/>
        <s v="Антон Калугин - 2 сбор"/>
        <s v="Матвей Гетманов"/>
        <s v="Виктория Снегирева"/>
        <s v="Вероника Капралова"/>
        <s v="Полина Трубицына - 2 сбор"/>
        <s v="Даниил Светлых"/>
        <s v="Людмила Лебедева"/>
        <s v="Дарья Кудряшова"/>
        <s v="Саша Сметанин 2019 - 2 сбор"/>
        <s v="Елизавета Кудряшова"/>
        <m/>
        <s v="Люба Чулкова"/>
        <s v="Анита Кушнир"/>
        <s v="Лёня Васильев"/>
        <s v="Аким Бех-2 сбор"/>
        <s v="Василиса Запольская"/>
        <s v="Владислав Хохленко 3 сбор"/>
        <s v="Богдан Сохибов"/>
        <s v="Стефан Ренер"/>
        <s v="Александра Авраменко"/>
        <s v="Никита Плетнев"/>
        <s v="Ксения Комарова"/>
        <s v="Данила Крикшас"/>
        <s v="Даниил Кравченко"/>
        <s v="Валерий Корольков"/>
        <s v="Даша Ленькова"/>
        <s v="Проект &quot;Цветы жизни&quot; 2020"/>
        <s v="Никита Холоенко"/>
        <s v="Лилия Пономарева"/>
        <s v="Владислав Хохленко 2 сбор"/>
        <s v="Камила Давыдович"/>
        <s v="Катя Грошева"/>
        <s v="Аким Бех"/>
        <s v="Дмитрий Свиб"/>
        <s v="Сергей Клюбин"/>
        <s v="Наталья Кочева"/>
        <s v="Ксения Шутова"/>
        <s v="Проект &quot;Цветы жизни&quot; 2018"/>
        <s v="Анна Каленкович"/>
        <s v="Ксения Шутова - 2 сбор"/>
        <s v="Павел Филоненко"/>
        <s v="София Кондратьева"/>
        <s v="Проект &quot;Цветы жизни 2016&quot;"/>
        <s v="Курс реабилитации детей с ДЦП Мы вместе"/>
        <s v="Вера Гулецкая"/>
        <s v="Вика Белик"/>
        <s v="София Кондратьева - 2 сбор"/>
        <s v="Максим Мелкозеров"/>
        <s v="Анастасия Каленкович"/>
        <s v="Александра Авраменко -2 сбор"/>
        <s v="Даша Жданова"/>
        <s v="Андрей Гончарик"/>
        <s v="Юра Саблин"/>
        <s v="Миша Бугаева"/>
        <s v="Николь Леонтьева 2 сбор"/>
        <s v="Анфиса Цапайте"/>
        <s v="Кирилл Новиков"/>
        <s v="Николь Леонтьева-2 сбор"/>
        <s v="Проект &quot;Цветы жизни&quot; 2017"/>
        <s v="Полина Трубицына 2 сбор"/>
        <s v="Миша Михайлов"/>
        <s v="Всеволод Васильев"/>
        <s v="Анастасия Каленкович "/>
        <s v="Сергей Клюбин - 2 сбор"/>
        <s v="Анастасия Миллер 2 сбор"/>
        <s v="Маша Узлова"/>
        <s v="Вадим и Максим Мелкозеров"/>
        <s v="Тимофей Садков"/>
        <s v="Владислав Хохленко"/>
        <s v="Резерв экстренной помощи"/>
        <s v="Ева Дворовая"/>
        <s v="Каролина Ильина"/>
        <s v="Никита Хололеенко"/>
        <s v="Арман Бабаян"/>
        <s v="Анастасия Миллер"/>
        <s v="Евгений Соколов"/>
        <s v="Вадим Моисей"/>
        <s v="Даша Ленькова 2 сбор"/>
        <s v="Дима Тюнин"/>
        <s v="София Оруджов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7" cacheId="1" applyNumberFormats="0" applyBorderFormats="0" applyFontFormats="0" applyPatternFormats="0" applyAlignmentFormats="0" applyWidthHeightFormats="0" dataCaption="Данные" showMissing="1" preserveFormatting="1" useAutoFormatting="1" colGrandTotals="0" itemPrintTitles="1" compactData="0" updatedVersion="2" indent="0" showMemberPropertyTips="1">
  <location ref="A54:G1023" firstHeaderRow="2" firstDataRow="2" firstDataCol="6"/>
  <pivotFields count="6">
    <pivotField axis="axisRow" compact="0" outline="0" subtotalTop="0" showAll="0" defaultSubtotal="0">
      <items count="1088">
        <item m="1" x="341"/>
        <item m="1" x="361"/>
        <item m="1" x="748"/>
        <item m="1" x="366"/>
        <item m="1" x="756"/>
        <item m="1" x="380"/>
        <item m="1" x="773"/>
        <item m="1" x="391"/>
        <item m="1" x="782"/>
        <item m="1" x="400"/>
        <item m="1" x="803"/>
        <item m="1" x="424"/>
        <item m="1" x="818"/>
        <item m="1" x="342"/>
        <item m="1" x="722"/>
        <item m="1" x="834"/>
        <item m="1" x="374"/>
        <item m="1" x="783"/>
        <item m="1" x="402"/>
        <item m="1" x="393"/>
        <item m="1" x="792"/>
        <item m="1" x="412"/>
        <item m="1" x="820"/>
        <item m="1" x="440"/>
        <item m="1" x="453"/>
        <item m="1" x="470"/>
        <item m="1" x="866"/>
        <item m="1" x="737"/>
        <item m="1" x="767"/>
        <item m="1" x="384"/>
        <item m="1" x="807"/>
        <item m="1" x="404"/>
        <item m="1" x="428"/>
        <item m="1" x="794"/>
        <item m="1" x="415"/>
        <item m="1" x="821"/>
        <item m="1" x="836"/>
        <item m="1" x="455"/>
        <item m="1" x="472"/>
        <item m="1" x="879"/>
        <item m="1" x="897"/>
        <item m="1" x="521"/>
        <item m="1" x="916"/>
        <item m="1" x="377"/>
        <item m="1" x="387"/>
        <item m="1" x="760"/>
        <item m="1" x="778"/>
        <item m="1" x="796"/>
        <item m="1" x="786"/>
        <item m="1" x="823"/>
        <item m="1" x="855"/>
        <item m="1" x="475"/>
        <item m="1" x="490"/>
        <item m="1" x="937"/>
        <item m="1" x="396"/>
        <item m="1" x="787"/>
        <item m="1" x="419"/>
        <item m="1" x="771"/>
        <item m="1" x="554"/>
        <item m="1" x="477"/>
        <item m="1" x="493"/>
        <item m="1" x="883"/>
        <item m="1" x="919"/>
        <item m="1" x="587"/>
        <item m="1" x="939"/>
        <item m="1" x="555"/>
        <item m="1" x="955"/>
        <item m="1" x="572"/>
        <item m="1" x="971"/>
        <item m="1" x="800"/>
        <item m="1" x="432"/>
        <item m="1" x="827"/>
        <item m="1" x="421"/>
        <item m="1" x="812"/>
        <item m="1" x="841"/>
        <item m="1" x="870"/>
        <item m="1" x="956"/>
        <item m="1" x="446"/>
        <item m="1" x="480"/>
        <item m="1" x="886"/>
        <item m="1" x="922"/>
        <item m="1" x="542"/>
        <item m="1" x="574"/>
        <item m="1" x="991"/>
        <item m="1" x="608"/>
        <item m="1" x="1010"/>
        <item m="1" x="622"/>
        <item m="1" x="814"/>
        <item m="1" x="435"/>
        <item m="1" x="830"/>
        <item m="1" x="448"/>
        <item m="1" x="844"/>
        <item m="1" x="464"/>
        <item m="1" x="861"/>
        <item m="1" x="483"/>
        <item m="1" x="873"/>
        <item m="1" x="888"/>
        <item m="1" x="512"/>
        <item m="1" x="905"/>
        <item m="1" x="925"/>
        <item m="1" x="545"/>
        <item m="1" x="943"/>
        <item m="1" x="559"/>
        <item m="1" x="959"/>
        <item m="1" x="576"/>
        <item m="1" x="975"/>
        <item m="1" x="590"/>
        <item m="1" x="994"/>
        <item m="1" x="610"/>
        <item m="1" x="1012"/>
        <item m="1" x="624"/>
        <item m="1" x="1028"/>
        <item m="1" x="640"/>
        <item m="1" x="1041"/>
        <item m="1" x="649"/>
        <item m="1" x="1054"/>
        <item m="1" x="847"/>
        <item m="1" x="875"/>
        <item m="1" x="466"/>
        <item m="1" x="863"/>
        <item m="1" x="486"/>
        <item m="1" x="500"/>
        <item m="1" x="891"/>
        <item m="1" x="514"/>
        <item m="1" x="907"/>
        <item m="1" x="531"/>
        <item m="1" x="927"/>
        <item m="1" x="547"/>
        <item m="1" x="579"/>
        <item m="1" x="946"/>
        <item m="1" x="562"/>
        <item m="1" x="961"/>
        <item m="1" x="978"/>
        <item m="1" x="593"/>
        <item m="1" x="996"/>
        <item m="1" x="626"/>
        <item m="1" x="1030"/>
        <item m="1" x="642"/>
        <item m="1" x="1042"/>
        <item m="1" x="650"/>
        <item m="1" x="1056"/>
        <item m="1" x="660"/>
        <item x="304"/>
        <item m="1" x="1067"/>
        <item m="1" x="671"/>
        <item m="1" x="1078"/>
        <item m="1" x="877"/>
        <item m="1" x="502"/>
        <item m="1" x="894"/>
        <item m="1" x="517"/>
        <item m="1" x="910"/>
        <item m="1" x="533"/>
        <item m="1" x="930"/>
        <item m="1" x="549"/>
        <item m="1" x="582"/>
        <item m="1" x="980"/>
        <item m="1" x="596"/>
        <item m="1" x="999"/>
        <item m="1" x="948"/>
        <item m="1" x="1017"/>
        <item m="1" x="1044"/>
        <item m="1" x="651"/>
        <item m="1" x="1069"/>
        <item m="1" x="673"/>
        <item m="1" x="305"/>
        <item m="1" x="694"/>
        <item m="1" x="933"/>
        <item m="1" x="566"/>
        <item m="1" x="966"/>
        <item m="1" x="598"/>
        <item m="1" x="1002"/>
        <item m="1" x="1019"/>
        <item m="1" x="631"/>
        <item m="1" x="1046"/>
        <item m="1" x="653"/>
        <item m="1" x="1058"/>
        <item m="1" x="663"/>
        <item m="1" x="686"/>
        <item m="1" x="307"/>
        <item m="1" x="314"/>
        <item m="1" x="328"/>
        <item m="1" x="569"/>
        <item m="1" x="968"/>
        <item m="1" x="985"/>
        <item m="1" x="601"/>
        <item m="1" x="1004"/>
        <item m="1" x="1022"/>
        <item m="1" x="633"/>
        <item m="1" x="647"/>
        <item m="1" x="655"/>
        <item m="1" x="1061"/>
        <item m="1" x="666"/>
        <item m="1" x="1073"/>
        <item m="1" x="678"/>
        <item m="1" x="309"/>
        <item m="1" x="698"/>
        <item m="1" x="316"/>
        <item m="1" x="705"/>
        <item m="1" x="711"/>
        <item m="1" x="330"/>
        <item m="1" x="716"/>
        <item m="1" x="725"/>
        <item m="1" x="322"/>
        <item m="1" x="987"/>
        <item m="1" x="604"/>
        <item m="1" x="1007"/>
        <item m="1" x="618"/>
        <item m="1" x="1024"/>
        <item m="1" x="636"/>
        <item m="1" x="1037"/>
        <item m="1" x="1051"/>
        <item m="1" x="668"/>
        <item m="1" x="1075"/>
        <item m="1" x="1085"/>
        <item m="1" x="681"/>
        <item m="1" x="691"/>
        <item m="1" x="701"/>
        <item m="1" x="318"/>
        <item m="1" x="324"/>
        <item m="1" x="712"/>
        <item m="1" x="333"/>
        <item m="1" x="718"/>
        <item m="1" x="337"/>
        <item m="1" x="727"/>
        <item m="1" x="346"/>
        <item m="1" x="733"/>
        <item m="1" x="741"/>
        <item m="1" x="527"/>
        <item m="1" x="351"/>
        <item m="1" x="360"/>
        <item m="1" x="731"/>
        <item m="1" x="349"/>
        <item m="1" x="354"/>
        <item m="1" x="744"/>
        <item m="1" x="362"/>
        <item m="1" x="749"/>
        <item m="1" x="367"/>
        <item m="1" x="757"/>
        <item m="1" x="373"/>
        <item m="1" x="764"/>
        <item m="1" x="774"/>
        <item m="1" x="381"/>
        <item m="1" x="392"/>
        <item m="1" x="401"/>
        <item m="1" x="804"/>
        <item m="1" x="425"/>
        <item m="1" x="819"/>
        <item m="1" x="439"/>
        <item m="1" x="452"/>
        <item m="1" x="835"/>
        <item m="1" x="851"/>
        <item m="1" x="723"/>
        <item m="1" x="344"/>
        <item m="1" x="732"/>
        <item m="1" x="356"/>
        <item m="1" x="746"/>
        <item m="1" x="363"/>
        <item m="1" x="750"/>
        <item m="1" x="766"/>
        <item m="1" x="383"/>
        <item m="1" x="776"/>
        <item m="1" x="785"/>
        <item m="1" x="414"/>
        <item m="1" x="806"/>
        <item m="1" x="427"/>
        <item m="1" x="853"/>
        <item m="1" x="471"/>
        <item m="1" x="739"/>
        <item m="1" x="358"/>
        <item m="1" x="752"/>
        <item m="1" x="369"/>
        <item m="1" x="386"/>
        <item m="1" x="406"/>
        <item m="1" x="822"/>
        <item m="1" x="837"/>
        <item m="1" x="457"/>
        <item m="1" x="474"/>
        <item m="1" x="489"/>
        <item m="1" x="880"/>
        <item m="1" x="505"/>
        <item m="1" x="898"/>
        <item m="1" x="522"/>
        <item m="1" x="917"/>
        <item m="1" x="762"/>
        <item m="1" x="378"/>
        <item m="1" x="754"/>
        <item m="1" x="371"/>
        <item m="1" x="770"/>
        <item m="1" x="388"/>
        <item m="1" x="779"/>
        <item m="1" x="408"/>
        <item m="1" x="798"/>
        <item m="1" x="418"/>
        <item m="1" x="431"/>
        <item m="1" x="809"/>
        <item m="1" x="443"/>
        <item m="1" x="857"/>
        <item m="1" x="476"/>
        <item m="1" x="868"/>
        <item m="1" x="507"/>
        <item m="1" x="918"/>
        <item m="1" x="839"/>
        <item m="1" x="459"/>
        <item m="1" x="900"/>
        <item m="1" x="492"/>
        <item m="1" x="882"/>
        <item m="1" x="524"/>
        <item m="1" x="539"/>
        <item m="1" x="938"/>
        <item m="1" x="390"/>
        <item m="1" x="780"/>
        <item m="1" x="398"/>
        <item m="1" x="789"/>
        <item m="1" x="811"/>
        <item m="1" x="826"/>
        <item m="1" x="445"/>
        <item m="1" x="461"/>
        <item m="1" x="859"/>
        <item m="1" x="885"/>
        <item m="1" x="479"/>
        <item m="1" x="869"/>
        <item m="1" x="495"/>
        <item m="1" x="902"/>
        <item m="1" x="526"/>
        <item m="1" x="921"/>
        <item m="1" x="509"/>
        <item m="1" x="541"/>
        <item m="1" x="940"/>
        <item m="1" x="557"/>
        <item m="1" x="573"/>
        <item m="1" x="972"/>
        <item m="1" x="990"/>
        <item m="1" x="790"/>
        <item m="1" x="411"/>
        <item m="1" x="813"/>
        <item m="1" x="434"/>
        <item m="1" x="829"/>
        <item m="1" x="447"/>
        <item m="1" x="843"/>
        <item m="1" x="463"/>
        <item m="1" x="482"/>
        <item m="1" x="872"/>
        <item m="1" x="497"/>
        <item m="1" x="887"/>
        <item m="1" x="511"/>
        <item m="1" x="904"/>
        <item m="1" x="924"/>
        <item m="1" x="544"/>
        <item m="1" x="942"/>
        <item m="1" x="558"/>
        <item m="1" x="958"/>
        <item m="1" x="974"/>
        <item m="1" x="589"/>
        <item m="1" x="993"/>
        <item m="1" x="609"/>
        <item m="1" x="1011"/>
        <item m="1" x="623"/>
        <item m="1" x="816"/>
        <item m="1" x="437"/>
        <item m="1" x="832"/>
        <item m="1" x="450"/>
        <item m="1" x="846"/>
        <item m="1" x="465"/>
        <item m="1" x="862"/>
        <item m="1" x="485"/>
        <item m="1" x="499"/>
        <item m="1" x="890"/>
        <item m="1" x="513"/>
        <item m="1" x="906"/>
        <item m="1" x="530"/>
        <item m="1" x="945"/>
        <item m="1" x="561"/>
        <item m="1" x="960"/>
        <item m="1" x="578"/>
        <item m="1" x="977"/>
        <item m="1" x="592"/>
        <item m="1" x="611"/>
        <item m="1" x="1014"/>
        <item m="1" x="625"/>
        <item m="1" x="1029"/>
        <item m="1" x="641"/>
        <item m="1" x="849"/>
        <item m="1" x="1055"/>
        <item m="1" x="468"/>
        <item m="1" x="864"/>
        <item m="1" x="488"/>
        <item m="1" x="893"/>
        <item m="1" x="516"/>
        <item m="1" x="909"/>
        <item m="1" x="532"/>
        <item m="1" x="929"/>
        <item m="1" x="564"/>
        <item m="1" x="963"/>
        <item m="1" x="581"/>
        <item m="1" x="979"/>
        <item m="1" x="595"/>
        <item m="1" x="998"/>
        <item m="1" x="1016"/>
        <item m="1" x="628"/>
        <item m="1" x="1032"/>
        <item m="1" x="643"/>
        <item m="1" x="1043"/>
        <item m="1" x="661"/>
        <item m="1" x="1068"/>
        <item m="1" x="672"/>
        <item m="1" x="1079"/>
        <item m="1" x="878"/>
        <item m="1" x="519"/>
        <item m="1" x="912"/>
        <item m="1" x="535"/>
        <item m="1" x="932"/>
        <item m="1" x="551"/>
        <item m="1" x="965"/>
        <item m="1" x="583"/>
        <item m="1" x="982"/>
        <item m="1" x="597"/>
        <item m="1" x="1001"/>
        <item m="1" x="630"/>
        <item m="1" x="1034"/>
        <item m="1" x="644"/>
        <item m="1" x="1045"/>
        <item m="1" x="652"/>
        <item m="1" x="1071"/>
        <item m="1" x="675"/>
        <item m="1" x="1081"/>
        <item m="1" x="685"/>
        <item m="1" x="306"/>
        <item m="1" x="695"/>
        <item m="1" x="914"/>
        <item m="1" x="537"/>
        <item m="1" x="935"/>
        <item m="1" x="552"/>
        <item m="1" x="951"/>
        <item m="1" x="568"/>
        <item m="1" x="585"/>
        <item m="1" x="984"/>
        <item m="1" x="600"/>
        <item m="1" x="1003"/>
        <item m="1" x="615"/>
        <item m="1" x="1021"/>
        <item m="1" x="646"/>
        <item m="1" x="1048"/>
        <item m="1" x="654"/>
        <item m="1" x="1060"/>
        <item m="1" x="665"/>
        <item m="1" x="1083"/>
        <item m="1" x="688"/>
        <item m="1" x="677"/>
        <item m="1" x="308"/>
        <item m="1" x="697"/>
        <item m="1" x="315"/>
        <item m="1" x="710"/>
        <item m="1" x="329"/>
        <item m="1" x="953"/>
        <item m="1" x="570"/>
        <item m="1" x="970"/>
        <item m="1" x="603"/>
        <item m="1" x="1006"/>
        <item m="1" x="617"/>
        <item m="1" x="1023"/>
        <item m="1" x="635"/>
        <item m="1" x="1050"/>
        <item m="1" x="657"/>
        <item m="1" x="1063"/>
        <item m="1" x="667"/>
        <item m="1" x="1074"/>
        <item m="1" x="680"/>
        <item m="1" x="690"/>
        <item m="1" x="311"/>
        <item m="1" x="700"/>
        <item m="1" x="317"/>
        <item m="1" x="707"/>
        <item m="1" x="332"/>
        <item m="1" x="717"/>
        <item m="1" x="336"/>
        <item m="1" x="726"/>
        <item m="1" x="988"/>
        <item m="1" x="606"/>
        <item m="1" x="620"/>
        <item m="1" x="1026"/>
        <item m="1" x="638"/>
        <item m="1" x="1039"/>
        <item m="1" x="648"/>
        <item m="1" x="1065"/>
        <item m="1" x="1076"/>
        <item m="1" x="683"/>
        <item m="1" x="1087"/>
        <item m="1" x="313"/>
        <item m="1" x="703"/>
        <item m="1" x="320"/>
        <item m="1" x="708"/>
        <item m="1" x="326"/>
        <item m="1" x="714"/>
        <item m="1" x="720"/>
        <item m="1" x="339"/>
        <item m="1" x="729"/>
        <item m="1" x="347"/>
        <item m="1" x="734"/>
        <item m="1" x="352"/>
        <item m="1" x="742"/>
        <item m="1" x="715"/>
        <item m="1" x="343"/>
        <item m="1" x="736"/>
        <item m="1" x="355"/>
        <item m="1" x="745"/>
        <item m="1" x="368"/>
        <item m="1" x="758"/>
        <item m="1" x="375"/>
        <item m="1" x="765"/>
        <item m="1" x="382"/>
        <item m="1" x="775"/>
        <item m="1" x="784"/>
        <item m="1" x="403"/>
        <item m="1" x="793"/>
        <item m="1" x="413"/>
        <item m="1" x="805"/>
        <item m="1" x="426"/>
        <item m="1" x="441"/>
        <item m="1" x="454"/>
        <item m="1" x="852"/>
        <item m="1" x="724"/>
        <item m="1" x="345"/>
        <item m="1" x="350"/>
        <item m="1" x="738"/>
        <item m="1" x="357"/>
        <item m="1" x="747"/>
        <item m="1" x="364"/>
        <item m="1" x="751"/>
        <item m="1" x="759"/>
        <item m="1" x="376"/>
        <item m="1" x="768"/>
        <item m="1" x="385"/>
        <item m="1" x="777"/>
        <item m="1" x="394"/>
        <item m="1" x="405"/>
        <item m="1" x="795"/>
        <item m="1" x="416"/>
        <item m="1" x="808"/>
        <item m="1" x="429"/>
        <item m="1" x="456"/>
        <item m="1" x="854"/>
        <item m="1" x="473"/>
        <item m="1" x="740"/>
        <item m="1" x="359"/>
        <item m="1" x="365"/>
        <item m="1" x="753"/>
        <item m="1" x="370"/>
        <item m="1" x="761"/>
        <item m="1" x="769"/>
        <item m="1" x="395"/>
        <item m="1" x="407"/>
        <item m="1" x="417"/>
        <item m="1" x="797"/>
        <item m="1" x="430"/>
        <item m="1" x="824"/>
        <item m="1" x="442"/>
        <item m="1" x="838"/>
        <item m="1" x="458"/>
        <item m="1" x="856"/>
        <item m="1" x="867"/>
        <item m="1" x="491"/>
        <item m="1" x="881"/>
        <item m="1" x="506"/>
        <item m="1" x="899"/>
        <item m="1" x="523"/>
        <item m="1" x="755"/>
        <item m="1" x="372"/>
        <item m="1" x="763"/>
        <item m="1" x="379"/>
        <item m="1" x="389"/>
        <item m="1" x="772"/>
        <item m="1" x="788"/>
        <item m="1" x="397"/>
        <item m="1" x="409"/>
        <item m="1" x="799"/>
        <item m="1" x="420"/>
        <item m="1" x="810"/>
        <item m="1" x="825"/>
        <item m="1" x="444"/>
        <item m="1" x="840"/>
        <item m="1" x="460"/>
        <item m="1" x="858"/>
        <item m="1" x="478"/>
        <item m="1" x="494"/>
        <item m="1" x="884"/>
        <item m="1" x="508"/>
        <item m="1" x="901"/>
        <item m="1" x="525"/>
        <item m="1" x="920"/>
        <item m="1" x="540"/>
        <item m="1" x="781"/>
        <item m="1" x="399"/>
        <item m="1" x="410"/>
        <item m="1" x="801"/>
        <item m="1" x="422"/>
        <item m="1" x="433"/>
        <item m="1" x="828"/>
        <item m="1" x="556"/>
        <item m="1" x="842"/>
        <item m="1" x="462"/>
        <item m="1" x="860"/>
        <item m="1" x="481"/>
        <item m="1" x="871"/>
        <item m="1" x="496"/>
        <item m="1" x="510"/>
        <item m="1" x="903"/>
        <item m="1" x="528"/>
        <item m="1" x="923"/>
        <item m="1" x="543"/>
        <item m="1" x="941"/>
        <item m="1" x="957"/>
        <item m="1" x="575"/>
        <item m="1" x="973"/>
        <item m="1" x="588"/>
        <item m="1" x="992"/>
        <item m="1" x="791"/>
        <item m="1" x="802"/>
        <item m="1" x="423"/>
        <item m="1" x="815"/>
        <item m="1" x="436"/>
        <item m="1" x="831"/>
        <item m="1" x="449"/>
        <item m="1" x="845"/>
        <item m="1" x="484"/>
        <item m="1" x="874"/>
        <item m="1" x="498"/>
        <item m="1" x="889"/>
        <item m="1" x="529"/>
        <item m="1" x="926"/>
        <item m="1" x="546"/>
        <item m="1" x="944"/>
        <item m="1" x="560"/>
        <item m="1" x="577"/>
        <item m="1" x="976"/>
        <item m="1" x="591"/>
        <item m="1" x="995"/>
        <item m="1" x="438"/>
        <item m="1" x="1013"/>
        <item m="1" x="817"/>
        <item m="1" x="833"/>
        <item m="1" x="451"/>
        <item m="1" x="848"/>
        <item m="1" x="467"/>
        <item m="1" x="487"/>
        <item m="1" x="876"/>
        <item m="1" x="501"/>
        <item m="1" x="892"/>
        <item m="1" x="515"/>
        <item m="1" x="908"/>
        <item m="1" x="928"/>
        <item m="1" x="548"/>
        <item m="1" x="947"/>
        <item m="1" x="563"/>
        <item m="1" x="962"/>
        <item m="1" x="580"/>
        <item m="1" x="594"/>
        <item m="1" x="997"/>
        <item m="1" x="612"/>
        <item m="1" x="1015"/>
        <item m="1" x="627"/>
        <item m="1" x="1031"/>
        <item m="1" x="850"/>
        <item m="1" x="469"/>
        <item m="1" x="865"/>
        <item m="1" x="503"/>
        <item m="1" x="895"/>
        <item m="1" x="518"/>
        <item m="1" x="911"/>
        <item m="1" x="534"/>
        <item m="1" x="931"/>
        <item m="1" x="550"/>
        <item m="1" x="949"/>
        <item m="1" x="565"/>
        <item m="1" x="964"/>
        <item x="178"/>
        <item m="1" x="981"/>
        <item m="1" x="1000"/>
        <item m="1" x="613"/>
        <item m="1" x="1018"/>
        <item m="1" x="629"/>
        <item m="1" x="1033"/>
        <item m="1" x="1057"/>
        <item m="1" x="662"/>
        <item m="1" x="1070"/>
        <item m="1" x="674"/>
        <item m="1" x="1080"/>
        <item m="1" x="504"/>
        <item m="1" x="896"/>
        <item m="1" x="520"/>
        <item m="1" x="913"/>
        <item m="1" x="536"/>
        <item m="1" x="934"/>
        <item m="1" x="950"/>
        <item m="1" x="567"/>
        <item m="1" x="967"/>
        <item m="1" x="584"/>
        <item m="1" x="983"/>
        <item m="1" x="599"/>
        <item m="1" x="1020"/>
        <item m="1" x="632"/>
        <item m="1" x="614"/>
        <item m="1" x="1035"/>
        <item m="1" x="1047"/>
        <item m="1" x="1072"/>
        <item m="1" x="1082"/>
        <item m="1" x="645"/>
        <item m="1" x="1059"/>
        <item m="1" x="664"/>
        <item m="1" x="676"/>
        <item m="1" x="687"/>
        <item m="1" x="696"/>
        <item m="1" x="915"/>
        <item m="1" x="538"/>
        <item m="1" x="936"/>
        <item m="1" x="553"/>
        <item m="1" x="952"/>
        <item m="1" x="969"/>
        <item m="1" x="602"/>
        <item m="1" x="586"/>
        <item m="1" x="986"/>
        <item m="1" x="1005"/>
        <item m="1" x="616"/>
        <item m="1" x="634"/>
        <item m="1" x="1036"/>
        <item m="1" x="1049"/>
        <item m="1" x="656"/>
        <item m="1" x="1062"/>
        <item m="1" x="679"/>
        <item m="1" x="1084"/>
        <item m="1" x="310"/>
        <item m="1" x="689"/>
        <item m="1" x="699"/>
        <item m="1" x="706"/>
        <item m="1" x="323"/>
        <item m="1" x="331"/>
        <item m="1" x="954"/>
        <item m="1" x="571"/>
        <item m="1" x="605"/>
        <item m="1" x="1008"/>
        <item m="1" x="619"/>
        <item m="1" x="1025"/>
        <item m="1" x="637"/>
        <item m="1" x="1038"/>
        <item m="1" x="1052"/>
        <item m="1" x="658"/>
        <item m="1" x="1064"/>
        <item m="1" x="669"/>
        <item m="1" x="682"/>
        <item m="1" x="1086"/>
        <item m="1" x="702"/>
        <item m="1" x="692"/>
        <item m="1" x="312"/>
        <item m="1" x="325"/>
        <item m="1" x="319"/>
        <item m="1" x="713"/>
        <item m="1" x="334"/>
        <item m="1" x="719"/>
        <item m="1" x="338"/>
        <item m="1" x="728"/>
        <item m="1" x="989"/>
        <item m="1" x="607"/>
        <item m="1" x="1009"/>
        <item m="1" x="621"/>
        <item m="1" x="1027"/>
        <item m="1" x="639"/>
        <item m="1" x="1040"/>
        <item m="1" x="1053"/>
        <item m="1" x="659"/>
        <item m="1" x="1066"/>
        <item m="1" x="670"/>
        <item m="1" x="1077"/>
        <item m="1" x="684"/>
        <item m="1" x="693"/>
        <item m="1" x="704"/>
        <item m="1" x="321"/>
        <item m="1" x="709"/>
        <item m="1" x="327"/>
        <item m="1" x="335"/>
        <item m="1" x="721"/>
        <item m="1" x="340"/>
        <item m="1" x="730"/>
        <item m="1" x="348"/>
        <item m="1" x="735"/>
        <item m="1" x="353"/>
        <item m="1" x="743"/>
        <item x="0"/>
        <item x="1"/>
        <item x="2"/>
        <item x="3"/>
        <item x="5"/>
        <item x="6"/>
        <item x="4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83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6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5"/>
        <item x="156"/>
        <item x="154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6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outline="0" subtotalTop="0" showAll="0" defaultSubtotal="0">
      <items count="538">
        <item x="536"/>
        <item m="1" x="537"/>
        <item x="4"/>
        <item x="0"/>
        <item x="1"/>
        <item x="2"/>
        <item x="3"/>
        <item x="5"/>
        <item x="6"/>
        <item x="11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3"/>
        <item x="34"/>
        <item x="35"/>
        <item x="28"/>
        <item x="29"/>
        <item x="31"/>
        <item x="32"/>
        <item x="36"/>
        <item x="37"/>
        <item x="38"/>
        <item x="39"/>
        <item x="40"/>
        <item x="41"/>
        <item x="42"/>
        <item x="43"/>
        <item x="44"/>
        <item x="45"/>
        <item x="46"/>
        <item x="30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4"/>
        <item x="65"/>
        <item x="66"/>
        <item x="62"/>
        <item x="63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6"/>
        <item x="95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9"/>
        <item x="110"/>
        <item x="111"/>
        <item x="112"/>
        <item x="113"/>
        <item x="114"/>
        <item x="115"/>
        <item x="117"/>
        <item x="108"/>
        <item x="116"/>
        <item x="118"/>
        <item x="119"/>
        <item x="120"/>
        <item x="121"/>
        <item x="122"/>
        <item x="123"/>
        <item x="124"/>
        <item x="126"/>
        <item x="127"/>
        <item x="128"/>
        <item x="129"/>
        <item x="130"/>
        <item x="131"/>
        <item x="125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55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8"/>
        <item x="269"/>
        <item x="267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8"/>
        <item x="286"/>
        <item x="287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4"/>
        <item x="393"/>
        <item x="395"/>
        <item x="396"/>
        <item x="397"/>
        <item x="401"/>
        <item x="402"/>
        <item x="398"/>
        <item x="399"/>
        <item x="400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6"/>
        <item x="437"/>
        <item x="430"/>
        <item x="431"/>
        <item x="432"/>
        <item x="433"/>
        <item x="434"/>
        <item x="435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4"/>
        <item x="505"/>
        <item x="503"/>
        <item x="502"/>
        <item x="506"/>
        <item x="507"/>
        <item x="508"/>
        <item x="509"/>
        <item x="510"/>
        <item x="511"/>
        <item x="512"/>
        <item x="513"/>
        <item x="514"/>
        <item x="515"/>
        <item x="517"/>
        <item x="518"/>
        <item x="519"/>
        <item x="520"/>
        <item x="516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484"/>
      </items>
    </pivotField>
    <pivotField axis="axisRow" compact="0" outline="0" subtotalTop="0" showAll="0" defaultSubtotal="0">
      <items count="438">
        <item m="1" x="181"/>
        <item x="17"/>
        <item m="1" x="145"/>
        <item x="0"/>
        <item m="1" x="435"/>
        <item m="1" x="242"/>
        <item m="1" x="186"/>
        <item m="1" x="85"/>
        <item m="1" x="300"/>
        <item x="9"/>
        <item m="1" x="72"/>
        <item m="1" x="112"/>
        <item m="1" x="228"/>
        <item m="1" x="280"/>
        <item m="1" x="126"/>
        <item x="35"/>
        <item m="1" x="86"/>
        <item x="3"/>
        <item x="24"/>
        <item x="14"/>
        <item x="1"/>
        <item m="1" x="430"/>
        <item m="1" x="214"/>
        <item x="52"/>
        <item m="1" x="307"/>
        <item m="1" x="90"/>
        <item x="26"/>
        <item x="54"/>
        <item m="1" x="327"/>
        <item m="1" x="294"/>
        <item m="1" x="245"/>
        <item m="1" x="161"/>
        <item m="1" x="177"/>
        <item x="8"/>
        <item m="1" x="239"/>
        <item x="2"/>
        <item x="22"/>
        <item x="34"/>
        <item m="1" x="315"/>
        <item m="1" x="252"/>
        <item x="43"/>
        <item m="1" x="368"/>
        <item m="1" x="277"/>
        <item x="33"/>
        <item m="1" x="339"/>
        <item m="1" x="282"/>
        <item m="1" x="328"/>
        <item m="1" x="359"/>
        <item m="1" x="330"/>
        <item m="1" x="68"/>
        <item m="1" x="331"/>
        <item x="15"/>
        <item m="1" x="102"/>
        <item m="1" x="261"/>
        <item m="1" x="113"/>
        <item m="1" x="123"/>
        <item x="41"/>
        <item m="1" x="70"/>
        <item m="1" x="219"/>
        <item m="1" x="432"/>
        <item m="1" x="202"/>
        <item m="1" x="204"/>
        <item m="1" x="347"/>
        <item m="1" x="108"/>
        <item m="1" x="335"/>
        <item m="1" x="362"/>
        <item m="1" x="73"/>
        <item m="1" x="367"/>
        <item m="1" x="180"/>
        <item m="1" x="375"/>
        <item m="1" x="363"/>
        <item m="1" x="178"/>
        <item m="1" x="137"/>
        <item m="1" x="142"/>
        <item m="1" x="121"/>
        <item m="1" x="203"/>
        <item m="1" x="206"/>
        <item m="1" x="243"/>
        <item m="1" x="99"/>
        <item m="1" x="296"/>
        <item m="1" x="425"/>
        <item m="1" x="376"/>
        <item m="1" x="284"/>
        <item m="1" x="130"/>
        <item m="1" x="165"/>
        <item m="1" x="124"/>
        <item m="1" x="313"/>
        <item m="1" x="249"/>
        <item m="1" x="199"/>
        <item m="1" x="400"/>
        <item m="1" x="136"/>
        <item m="1" x="256"/>
        <item m="1" x="211"/>
        <item m="1" x="116"/>
        <item m="1" x="96"/>
        <item m="1" x="418"/>
        <item m="1" x="168"/>
        <item m="1" x="265"/>
        <item m="1" x="88"/>
        <item m="1" x="192"/>
        <item m="1" x="82"/>
        <item m="1" x="388"/>
        <item m="1" x="176"/>
        <item m="1" x="210"/>
        <item m="1" x="299"/>
        <item m="1" x="387"/>
        <item m="1" x="79"/>
        <item m="1" x="266"/>
        <item m="1" x="84"/>
        <item m="1" x="397"/>
        <item m="1" x="173"/>
        <item m="1" x="198"/>
        <item m="1" x="429"/>
        <item m="1" x="217"/>
        <item m="1" x="262"/>
        <item m="1" x="103"/>
        <item m="1" x="191"/>
        <item m="1" x="238"/>
        <item m="1" x="71"/>
        <item m="1" x="353"/>
        <item m="1" x="342"/>
        <item m="1" x="352"/>
        <item m="1" x="131"/>
        <item m="1" x="267"/>
        <item m="1" x="410"/>
        <item m="1" x="393"/>
        <item m="1" x="114"/>
        <item m="1" x="170"/>
        <item m="1" x="309"/>
        <item m="1" x="358"/>
        <item m="1" x="292"/>
        <item m="1" x="182"/>
        <item m="1" x="340"/>
        <item m="1" x="233"/>
        <item m="1" x="152"/>
        <item m="1" x="306"/>
        <item m="1" x="260"/>
        <item m="1" x="159"/>
        <item m="1" x="301"/>
        <item m="1" x="63"/>
        <item m="1" x="302"/>
        <item m="1" x="236"/>
        <item m="1" x="343"/>
        <item m="1" x="344"/>
        <item m="1" x="179"/>
        <item m="1" x="237"/>
        <item m="1" x="150"/>
        <item m="1" x="434"/>
        <item m="1" x="324"/>
        <item m="1" x="207"/>
        <item m="1" x="259"/>
        <item m="1" x="360"/>
        <item m="1" x="382"/>
        <item m="1" x="200"/>
        <item m="1" x="144"/>
        <item m="1" x="273"/>
        <item m="1" x="234"/>
        <item m="1" x="403"/>
        <item m="1" x="183"/>
        <item m="1" x="412"/>
        <item m="1" x="69"/>
        <item m="1" x="314"/>
        <item m="1" x="127"/>
        <item m="1" x="263"/>
        <item m="1" x="67"/>
        <item m="1" x="111"/>
        <item m="1" x="120"/>
        <item m="1" x="95"/>
        <item m="1" x="305"/>
        <item m="1" x="83"/>
        <item m="1" x="389"/>
        <item m="1" x="402"/>
        <item m="1" x="275"/>
        <item m="1" x="381"/>
        <item m="1" x="258"/>
        <item m="1" x="291"/>
        <item m="1" x="380"/>
        <item m="1" x="370"/>
        <item m="1" x="257"/>
        <item m="1" x="59"/>
        <item m="1" x="92"/>
        <item m="1" x="270"/>
        <item m="1" x="187"/>
        <item m="1" x="421"/>
        <item m="1" x="398"/>
        <item m="1" x="166"/>
        <item m="1" x="329"/>
        <item m="1" x="336"/>
        <item m="1" x="355"/>
        <item m="1" x="98"/>
        <item m="1" x="81"/>
        <item m="1" x="58"/>
        <item m="1" x="431"/>
        <item m="1" x="287"/>
        <item m="1" x="75"/>
        <item m="1" x="241"/>
        <item m="1" x="122"/>
        <item m="1" x="334"/>
        <item m="1" x="338"/>
        <item m="1" x="139"/>
        <item m="1" x="326"/>
        <item m="1" x="399"/>
        <item x="47"/>
        <item m="1" x="346"/>
        <item m="1" x="337"/>
        <item m="1" x="401"/>
        <item x="37"/>
        <item m="1" x="153"/>
        <item m="1" x="414"/>
        <item m="1" x="132"/>
        <item m="1" x="201"/>
        <item m="1" x="225"/>
        <item m="1" x="154"/>
        <item m="1" x="57"/>
        <item m="1" x="167"/>
        <item m="1" x="109"/>
        <item m="1" x="351"/>
        <item m="1" x="354"/>
        <item m="1" x="157"/>
        <item m="1" x="274"/>
        <item m="1" x="281"/>
        <item m="1" x="276"/>
        <item m="1" x="97"/>
        <item m="1" x="128"/>
        <item m="1" x="253"/>
        <item m="1" x="312"/>
        <item m="1" x="93"/>
        <item m="1" x="140"/>
        <item m="1" x="383"/>
        <item m="1" x="169"/>
        <item m="1" x="221"/>
        <item m="1" x="129"/>
        <item x="19"/>
        <item m="1" x="319"/>
        <item m="1" x="105"/>
        <item m="1" x="251"/>
        <item m="1" x="222"/>
        <item m="1" x="235"/>
        <item m="1" x="422"/>
        <item m="1" x="271"/>
        <item m="1" x="216"/>
        <item m="1" x="413"/>
        <item m="1" x="348"/>
        <item m="1" x="419"/>
        <item m="1" x="345"/>
        <item m="1" x="227"/>
        <item m="1" x="213"/>
        <item m="1" x="62"/>
        <item m="1" x="174"/>
        <item m="1" x="341"/>
        <item m="1" x="385"/>
        <item m="1" x="80"/>
        <item m="1" x="104"/>
        <item m="1" x="349"/>
        <item m="1" x="396"/>
        <item m="1" x="164"/>
        <item m="1" x="433"/>
        <item m="1" x="415"/>
        <item m="1" x="350"/>
        <item m="1" x="308"/>
        <item m="1" x="289"/>
        <item m="1" x="220"/>
        <item m="1" x="405"/>
        <item m="1" x="158"/>
        <item m="1" x="420"/>
        <item m="1" x="311"/>
        <item m="1" x="268"/>
        <item m="1" x="66"/>
        <item m="1" x="409"/>
        <item m="1" x="316"/>
        <item m="1" x="322"/>
        <item m="1" x="408"/>
        <item m="1" x="373"/>
        <item m="1" x="320"/>
        <item m="1" x="218"/>
        <item m="1" x="76"/>
        <item m="1" x="230"/>
        <item m="1" x="411"/>
        <item m="1" x="310"/>
        <item m="1" x="417"/>
        <item m="1" x="117"/>
        <item m="1" x="163"/>
        <item m="1" x="232"/>
        <item m="1" x="303"/>
        <item m="1" x="247"/>
        <item m="1" x="134"/>
        <item m="1" x="304"/>
        <item m="1" x="160"/>
        <item m="1" x="254"/>
        <item m="1" x="107"/>
        <item m="1" x="91"/>
        <item m="1" x="171"/>
        <item m="1" x="172"/>
        <item m="1" x="244"/>
        <item m="1" x="143"/>
        <item m="1" x="290"/>
        <item m="1" x="115"/>
        <item m="1" x="297"/>
        <item x="40"/>
        <item m="1" x="147"/>
        <item m="1" x="138"/>
        <item m="1" x="323"/>
        <item m="1" x="231"/>
        <item m="1" x="64"/>
        <item m="1" x="321"/>
        <item m="1" x="391"/>
        <item m="1" x="332"/>
        <item m="1" x="224"/>
        <item m="1" x="101"/>
        <item m="1" x="394"/>
        <item m="1" x="215"/>
        <item m="1" x="369"/>
        <item m="1" x="283"/>
        <item m="1" x="378"/>
        <item m="1" x="60"/>
        <item m="1" x="118"/>
        <item m="1" x="246"/>
        <item m="1" x="318"/>
        <item x="32"/>
        <item m="1" x="437"/>
        <item m="1" x="56"/>
        <item m="1" x="250"/>
        <item m="1" x="135"/>
        <item m="1" x="209"/>
        <item m="1" x="293"/>
        <item m="1" x="194"/>
        <item m="1" x="188"/>
        <item m="1" x="404"/>
        <item m="1" x="374"/>
        <item m="1" x="255"/>
        <item m="1" x="288"/>
        <item m="1" x="272"/>
        <item m="1" x="424"/>
        <item m="1" x="61"/>
        <item m="1" x="278"/>
        <item m="1" x="371"/>
        <item m="1" x="193"/>
        <item m="1" x="295"/>
        <item m="1" x="100"/>
        <item m="1" x="223"/>
        <item m="1" x="156"/>
        <item m="1" x="317"/>
        <item m="1" x="427"/>
        <item m="1" x="119"/>
        <item m="1" x="148"/>
        <item m="1" x="74"/>
        <item m="1" x="333"/>
        <item m="1" x="406"/>
        <item m="1" x="189"/>
        <item m="1" x="298"/>
        <item m="1" x="78"/>
        <item m="1" x="379"/>
        <item m="1" x="407"/>
        <item m="1" x="162"/>
        <item x="51"/>
        <item m="1" x="325"/>
        <item m="1" x="212"/>
        <item m="1" x="390"/>
        <item m="1" x="286"/>
        <item m="1" x="384"/>
        <item m="1" x="426"/>
        <item m="1" x="175"/>
        <item m="1" x="366"/>
        <item m="1" x="423"/>
        <item m="1" x="205"/>
        <item m="1" x="87"/>
        <item m="1" x="416"/>
        <item m="1" x="377"/>
        <item m="1" x="248"/>
        <item m="1" x="197"/>
        <item m="1" x="146"/>
        <item m="1" x="94"/>
        <item m="1" x="240"/>
        <item m="1" x="285"/>
        <item m="1" x="372"/>
        <item m="1" x="196"/>
        <item m="1" x="264"/>
        <item m="1" x="365"/>
        <item m="1" x="65"/>
        <item m="1" x="149"/>
        <item m="1" x="110"/>
        <item m="1" x="269"/>
        <item m="1" x="141"/>
        <item m="1" x="89"/>
        <item m="1" x="195"/>
        <item m="1" x="155"/>
        <item m="1" x="151"/>
        <item m="1" x="428"/>
        <item m="1" x="190"/>
        <item m="1" x="208"/>
        <item m="1" x="436"/>
        <item m="1" x="279"/>
        <item m="1" x="392"/>
        <item m="1" x="395"/>
        <item m="1" x="106"/>
        <item m="1" x="356"/>
        <item m="1" x="184"/>
        <item m="1" x="361"/>
        <item m="1" x="364"/>
        <item x="25"/>
        <item m="1" x="357"/>
        <item x="55"/>
        <item m="1" x="133"/>
        <item m="1" x="226"/>
        <item m="1" x="185"/>
        <item m="1" x="386"/>
        <item m="1" x="229"/>
        <item m="1" x="77"/>
        <item x="5"/>
        <item x="28"/>
        <item m="1" x="125"/>
        <item x="4"/>
        <item x="6"/>
        <item x="10"/>
        <item x="7"/>
        <item x="11"/>
        <item x="12"/>
        <item x="13"/>
        <item x="16"/>
        <item x="18"/>
        <item x="20"/>
        <item x="21"/>
        <item x="23"/>
        <item x="29"/>
        <item x="27"/>
        <item x="30"/>
        <item x="31"/>
        <item x="36"/>
        <item x="38"/>
        <item x="39"/>
        <item x="42"/>
        <item x="44"/>
        <item x="45"/>
        <item x="46"/>
        <item x="48"/>
        <item x="49"/>
        <item x="50"/>
        <item x="53"/>
      </items>
    </pivotField>
    <pivotField axis="axisRow" compact="0" outline="0" subtotalTop="0" showAll="0" defaultSubtotal="0">
      <items count="48">
        <item sd="0" x="0"/>
        <item m="1" x="47"/>
        <item x="1"/>
        <item x="2"/>
        <item x="3"/>
        <item x="4"/>
        <item x="5"/>
        <item x="6"/>
        <item x="7"/>
        <item x="9"/>
        <item x="10"/>
        <item x="11"/>
        <item x="8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dataField="1" compact="0" outline="0" subtotalTop="0" showAll="0" defaultSubtotal="0">
      <items count="1036">
        <item x="159"/>
        <item x="190"/>
        <item x="44"/>
        <item x="2"/>
        <item m="1" x="518"/>
        <item x="123"/>
        <item x="180"/>
        <item x="39"/>
        <item x="1"/>
        <item x="78"/>
        <item x="130"/>
        <item x="45"/>
        <item x="28"/>
        <item x="46"/>
        <item x="140"/>
        <item m="1" x="730"/>
        <item m="1" x="966"/>
        <item x="114"/>
        <item x="394"/>
        <item x="161"/>
        <item m="1" x="582"/>
        <item m="1" x="585"/>
        <item x="154"/>
        <item x="0"/>
        <item x="367"/>
        <item x="36"/>
        <item x="173"/>
        <item m="1" x="748"/>
        <item m="1" x="873"/>
        <item x="290"/>
        <item m="1" x="526"/>
        <item m="1" x="718"/>
        <item m="1" x="432"/>
        <item x="211"/>
        <item m="1" x="826"/>
        <item m="1" x="848"/>
        <item m="1" x="807"/>
        <item m="1" x="913"/>
        <item m="1" x="722"/>
        <item m="1" x="926"/>
        <item m="1" x="894"/>
        <item x="58"/>
        <item m="1" x="954"/>
        <item m="1" x="789"/>
        <item m="1" x="1025"/>
        <item m="1" x="428"/>
        <item x="215"/>
        <item x="312"/>
        <item x="183"/>
        <item m="1" x="1022"/>
        <item m="1" x="808"/>
        <item x="212"/>
        <item x="331"/>
        <item m="1" x="851"/>
        <item m="1" x="937"/>
        <item m="1" x="698"/>
        <item m="1" x="413"/>
        <item m="1" x="670"/>
        <item m="1" x="668"/>
        <item m="1" x="591"/>
        <item m="1" x="795"/>
        <item m="1" x="752"/>
        <item m="1" x="414"/>
        <item m="1" x="565"/>
        <item m="1" x="775"/>
        <item m="1" x="623"/>
        <item m="1" x="734"/>
        <item x="338"/>
        <item m="1" x="749"/>
        <item m="1" x="1014"/>
        <item m="1" x="507"/>
        <item m="1" x="881"/>
        <item m="1" x="462"/>
        <item m="1" x="608"/>
        <item m="1" x="689"/>
        <item x="126"/>
        <item m="1" x="435"/>
        <item m="1" x="431"/>
        <item m="1" x="856"/>
        <item m="1" x="960"/>
        <item m="1" x="395"/>
        <item m="1" x="1019"/>
        <item x="245"/>
        <item x="255"/>
        <item x="73"/>
        <item m="1" x="690"/>
        <item x="156"/>
        <item m="1" x="691"/>
        <item m="1" x="844"/>
        <item m="1" x="969"/>
        <item m="1" x="436"/>
        <item m="1" x="498"/>
        <item x="165"/>
        <item x="318"/>
        <item x="30"/>
        <item x="186"/>
        <item m="1" x="813"/>
        <item m="1" x="909"/>
        <item x="35"/>
        <item m="1" x="532"/>
        <item m="1" x="1010"/>
        <item m="1" x="708"/>
        <item m="1" x="479"/>
        <item m="1" x="945"/>
        <item m="1" x="852"/>
        <item m="1" x="983"/>
        <item m="1" x="717"/>
        <item m="1" x="433"/>
        <item m="1" x="927"/>
        <item m="1" x="1029"/>
        <item m="1" x="1027"/>
        <item m="1" x="1020"/>
        <item m="1" x="816"/>
        <item m="1" x="639"/>
        <item x="234"/>
        <item m="1" x="397"/>
        <item m="1" x="614"/>
        <item m="1" x="642"/>
        <item m="1" x="998"/>
        <item m="1" x="792"/>
        <item m="1" x="817"/>
        <item m="1" x="654"/>
        <item m="1" x="818"/>
        <item m="1" x="1035"/>
        <item m="1" x="443"/>
        <item x="356"/>
        <item m="1" x="456"/>
        <item m="1" x="571"/>
        <item m="1" x="420"/>
        <item m="1" x="825"/>
        <item m="1" x="494"/>
        <item m="1" x="463"/>
        <item m="1" x="465"/>
        <item x="41"/>
        <item m="1" x="692"/>
        <item m="1" x="853"/>
        <item m="1" x="560"/>
        <item m="1" x="1004"/>
        <item x="380"/>
        <item m="1" x="467"/>
        <item m="1" x="978"/>
        <item x="189"/>
        <item x="29"/>
        <item x="127"/>
        <item x="136"/>
        <item x="96"/>
        <item x="87"/>
        <item x="3"/>
        <item x="14"/>
        <item x="174"/>
        <item x="177"/>
        <item x="12"/>
        <item x="264"/>
        <item x="146"/>
        <item x="115"/>
        <item x="320"/>
        <item m="1" x="787"/>
        <item m="1" x="995"/>
        <item m="1" x="776"/>
        <item m="1" x="931"/>
        <item x="97"/>
        <item x="91"/>
        <item x="20"/>
        <item x="224"/>
        <item m="1" x="847"/>
        <item x="71"/>
        <item x="88"/>
        <item x="4"/>
        <item x="113"/>
        <item x="169"/>
        <item x="68"/>
        <item x="98"/>
        <item x="74"/>
        <item x="112"/>
        <item x="100"/>
        <item x="103"/>
        <item x="89"/>
        <item x="223"/>
        <item x="138"/>
        <item x="128"/>
        <item x="102"/>
        <item m="1" x="798"/>
        <item m="1" x="871"/>
        <item m="1" x="509"/>
        <item x="122"/>
        <item m="1" x="672"/>
        <item x="179"/>
        <item m="1" x="457"/>
        <item m="1" x="399"/>
        <item m="1" x="842"/>
        <item x="292"/>
        <item x="31"/>
        <item x="119"/>
        <item x="181"/>
        <item x="52"/>
        <item x="225"/>
        <item x="15"/>
        <item x="86"/>
        <item x="64"/>
        <item x="233"/>
        <item m="1" x="523"/>
        <item m="1" x="469"/>
        <item x="142"/>
        <item x="158"/>
        <item x="170"/>
        <item x="24"/>
        <item x="25"/>
        <item m="1" x="581"/>
        <item m="1" x="512"/>
        <item m="1" x="911"/>
        <item m="1" x="648"/>
        <item x="196"/>
        <item x="110"/>
        <item x="57"/>
        <item x="93"/>
        <item m="1" x="866"/>
        <item m="1" x="558"/>
        <item m="1" x="644"/>
        <item m="1" x="503"/>
        <item m="1" x="964"/>
        <item x="19"/>
        <item x="137"/>
        <item m="1" x="986"/>
        <item m="1" x="555"/>
        <item m="1" x="800"/>
        <item m="1" x="811"/>
        <item m="1" x="905"/>
        <item x="117"/>
        <item m="1" x="656"/>
        <item m="1" x="771"/>
        <item m="1" x="774"/>
        <item m="1" x="846"/>
        <item m="1" x="543"/>
        <item m="1" x="850"/>
        <item m="1" x="828"/>
        <item m="1" x="687"/>
        <item m="1" x="606"/>
        <item m="1" x="515"/>
        <item x="172"/>
        <item x="27"/>
        <item m="1" x="865"/>
        <item m="1" x="863"/>
        <item m="1" x="767"/>
        <item m="1" x="803"/>
        <item m="1" x="902"/>
        <item m="1" x="841"/>
        <item m="1" x="729"/>
        <item m="1" x="567"/>
        <item m="1" x="953"/>
        <item m="1" x="679"/>
        <item m="1" x="653"/>
        <item m="1" x="967"/>
        <item m="1" x="416"/>
        <item x="62"/>
        <item x="197"/>
        <item x="210"/>
        <item m="1" x="578"/>
        <item m="1" x="517"/>
        <item m="1" x="678"/>
        <item m="1" x="473"/>
        <item m="1" x="655"/>
        <item m="1" x="440"/>
        <item m="1" x="783"/>
        <item m="1" x="544"/>
        <item m="1" x="1023"/>
        <item m="1" x="731"/>
        <item m="1" x="737"/>
        <item m="1" x="1015"/>
        <item m="1" x="1007"/>
        <item x="50"/>
        <item m="1" x="627"/>
        <item x="306"/>
        <item m="1" x="464"/>
        <item x="109"/>
        <item m="1" x="1031"/>
        <item m="1" x="756"/>
        <item m="1" x="720"/>
        <item m="1" x="453"/>
        <item m="1" x="1003"/>
        <item m="1" x="799"/>
        <item m="1" x="948"/>
        <item m="1" x="553"/>
        <item m="1" x="519"/>
        <item m="1" x="531"/>
        <item x="285"/>
        <item m="1" x="889"/>
        <item m="1" x="903"/>
        <item m="1" x="980"/>
        <item m="1" x="505"/>
        <item m="1" x="996"/>
        <item m="1" x="919"/>
        <item m="1" x="751"/>
        <item m="1" x="696"/>
        <item m="1" x="755"/>
        <item m="1" x="605"/>
        <item m="1" x="497"/>
        <item m="1" x="559"/>
        <item m="1" x="405"/>
        <item m="1" x="625"/>
        <item m="1" x="403"/>
        <item m="1" x="619"/>
        <item x="313"/>
        <item m="1" x="744"/>
        <item m="1" x="550"/>
        <item m="1" x="404"/>
        <item m="1" x="491"/>
        <item m="1" x="586"/>
        <item m="1" x="537"/>
        <item m="1" x="575"/>
        <item m="1" x="1034"/>
        <item x="42"/>
        <item m="1" x="880"/>
        <item x="101"/>
        <item m="1" x="481"/>
        <item m="1" x="702"/>
        <item m="1" x="398"/>
        <item x="67"/>
        <item x="242"/>
        <item x="66"/>
        <item m="1" x="485"/>
        <item m="1" x="596"/>
        <item m="1" x="573"/>
        <item m="1" x="706"/>
        <item m="1" x="781"/>
        <item m="1" x="920"/>
        <item m="1" x="977"/>
        <item x="281"/>
        <item m="1" x="930"/>
        <item m="1" x="819"/>
        <item m="1" x="925"/>
        <item m="1" x="615"/>
        <item m="1" x="506"/>
        <item m="1" x="732"/>
        <item m="1" x="478"/>
        <item m="1" x="891"/>
        <item m="1" x="682"/>
        <item m="1" x="622"/>
        <item m="1" x="447"/>
        <item m="1" x="468"/>
        <item m="1" x="888"/>
        <item m="1" x="637"/>
        <item m="1" x="671"/>
        <item m="1" x="970"/>
        <item m="1" x="460"/>
        <item m="1" x="396"/>
        <item m="1" x="883"/>
        <item x="220"/>
        <item m="1" x="1008"/>
        <item x="151"/>
        <item m="1" x="640"/>
        <item x="85"/>
        <item x="216"/>
        <item x="178"/>
        <item x="94"/>
        <item m="1" x="557"/>
        <item x="18"/>
        <item x="316"/>
        <item m="1" x="820"/>
        <item x="258"/>
        <item x="111"/>
        <item x="51"/>
        <item x="277"/>
        <item x="37"/>
        <item m="1" x="746"/>
        <item m="1" x="901"/>
        <item x="90"/>
        <item m="1" x="892"/>
        <item x="82"/>
        <item x="163"/>
        <item x="185"/>
        <item x="116"/>
        <item x="124"/>
        <item m="1" x="588"/>
        <item m="1" x="924"/>
        <item m="1" x="740"/>
        <item m="1" x="728"/>
        <item m="1" x="705"/>
        <item m="1" x="693"/>
        <item x="92"/>
        <item x="76"/>
        <item m="1" x="870"/>
        <item x="43"/>
        <item m="1" x="541"/>
        <item m="1" x="618"/>
        <item x="243"/>
        <item m="1" x="941"/>
        <item x="266"/>
        <item m="1" x="527"/>
        <item x="221"/>
        <item x="147"/>
        <item x="23"/>
        <item m="1" x="779"/>
        <item m="1" x="869"/>
        <item m="1" x="1026"/>
        <item m="1" x="912"/>
        <item x="226"/>
        <item x="75"/>
        <item m="1" x="939"/>
        <item m="1" x="797"/>
        <item m="1" x="736"/>
        <item m="1" x="673"/>
        <item m="1" x="646"/>
        <item m="1" x="1016"/>
        <item m="1" x="855"/>
        <item x="129"/>
        <item m="1" x="651"/>
        <item m="1" x="899"/>
        <item m="1" x="1005"/>
        <item m="1" x="733"/>
        <item m="1" x="765"/>
        <item m="1" x="442"/>
        <item x="80"/>
        <item x="282"/>
        <item m="1" x="821"/>
        <item x="228"/>
        <item m="1" x="426"/>
        <item x="69"/>
        <item x="5"/>
        <item x="72"/>
        <item m="1" x="593"/>
        <item m="1" x="762"/>
        <item m="1" x="444"/>
        <item m="1" x="669"/>
        <item m="1" x="965"/>
        <item m="1" x="514"/>
        <item m="1" x="516"/>
        <item m="1" x="583"/>
        <item m="1" x="963"/>
        <item x="157"/>
        <item m="1" x="936"/>
        <item m="1" x="735"/>
        <item m="1" x="566"/>
        <item m="1" x="793"/>
        <item m="1" x="449"/>
        <item m="1" x="876"/>
        <item x="135"/>
        <item m="1" x="968"/>
        <item m="1" x="823"/>
        <item m="1" x="951"/>
        <item m="1" x="991"/>
        <item m="1" x="634"/>
        <item x="145"/>
        <item m="1" x="680"/>
        <item m="1" x="721"/>
        <item m="1" x="657"/>
        <item m="1" x="688"/>
        <item m="1" x="511"/>
        <item x="63"/>
        <item x="374"/>
        <item m="1" x="492"/>
        <item m="1" x="576"/>
        <item m="1" x="972"/>
        <item m="1" x="577"/>
        <item x="105"/>
        <item m="1" x="521"/>
        <item m="1" x="993"/>
        <item m="1" x="707"/>
        <item m="1" x="595"/>
        <item x="259"/>
        <item m="1" x="450"/>
        <item m="1" x="955"/>
        <item m="1" x="985"/>
        <item m="1" x="747"/>
        <item m="1" x="602"/>
        <item m="1" x="885"/>
        <item m="1" x="723"/>
        <item m="1" x="713"/>
        <item m="1" x="520"/>
        <item m="1" x="858"/>
        <item m="1" x="918"/>
        <item m="1" x="683"/>
        <item m="1" x="500"/>
        <item m="1" x="907"/>
        <item m="1" x="418"/>
        <item x="95"/>
        <item m="1" x="675"/>
        <item m="1" x="645"/>
        <item x="334"/>
        <item m="1" x="545"/>
        <item m="1" x="875"/>
        <item m="1" x="887"/>
        <item m="1" x="790"/>
        <item m="1" x="643"/>
        <item m="1" x="439"/>
        <item x="251"/>
        <item m="1" x="665"/>
        <item m="1" x="1002"/>
        <item m="1" x="861"/>
        <item m="1" x="987"/>
        <item m="1" x="513"/>
        <item m="1" x="921"/>
        <item m="1" x="561"/>
        <item m="1" x="421"/>
        <item m="1" x="402"/>
        <item m="1" x="961"/>
        <item m="1" x="959"/>
        <item m="1" x="594"/>
        <item m="1" x="590"/>
        <item m="1" x="474"/>
        <item m="1" x="547"/>
        <item m="1" x="923"/>
        <item x="139"/>
        <item m="1" x="714"/>
        <item m="1" x="834"/>
        <item m="1" x="530"/>
        <item m="1" x="685"/>
        <item m="1" x="408"/>
        <item m="1" x="949"/>
        <item m="1" x="895"/>
        <item m="1" x="741"/>
        <item m="1" x="947"/>
        <item m="1" x="859"/>
        <item m="1" x="502"/>
        <item m="1" x="664"/>
        <item m="1" x="487"/>
        <item m="1" x="409"/>
        <item m="1" x="490"/>
        <item m="1" x="477"/>
        <item m="1" x="982"/>
        <item x="239"/>
        <item m="1" x="649"/>
        <item m="1" x="957"/>
        <item x="310"/>
        <item m="1" x="917"/>
        <item m="1" x="782"/>
        <item m="1" x="719"/>
        <item m="1" x="831"/>
        <item m="1" x="663"/>
        <item x="337"/>
        <item m="1" x="1012"/>
        <item m="1" x="617"/>
        <item m="1" x="641"/>
        <item m="1" x="650"/>
        <item m="1" x="788"/>
        <item m="1" x="768"/>
        <item m="1" x="410"/>
        <item m="1" x="589"/>
        <item m="1" x="437"/>
        <item m="1" x="801"/>
        <item m="1" x="777"/>
        <item m="1" x="610"/>
        <item x="315"/>
        <item x="261"/>
        <item m="1" x="716"/>
        <item m="1" x="662"/>
        <item m="1" x="874"/>
        <item m="1" x="997"/>
        <item x="229"/>
        <item m="1" x="742"/>
        <item m="1" x="459"/>
        <item m="1" x="454"/>
        <item m="1" x="962"/>
        <item m="1" x="979"/>
        <item m="1" x="694"/>
        <item m="1" x="580"/>
        <item m="1" x="569"/>
        <item m="1" x="482"/>
        <item m="1" x="988"/>
        <item m="1" x="493"/>
        <item m="1" x="822"/>
        <item m="1" x="758"/>
        <item m="1" x="952"/>
        <item m="1" x="778"/>
        <item m="1" x="522"/>
        <item m="1" x="1001"/>
        <item m="1" x="472"/>
        <item m="1" x="878"/>
        <item m="1" x="893"/>
        <item m="1" x="548"/>
        <item m="1" x="677"/>
        <item m="1" x="598"/>
        <item m="1" x="906"/>
        <item m="1" x="621"/>
        <item m="1" x="999"/>
        <item m="1" x="854"/>
        <item m="1" x="845"/>
        <item m="1" x="425"/>
        <item m="1" x="681"/>
        <item m="1" x="438"/>
        <item m="1" x="867"/>
        <item m="1" x="882"/>
        <item m="1" x="726"/>
        <item m="1" x="695"/>
        <item m="1" x="535"/>
        <item m="1" x="971"/>
        <item m="1" x="508"/>
        <item m="1" x="827"/>
        <item m="1" x="638"/>
        <item m="1" x="411"/>
        <item m="1" x="533"/>
        <item m="1" x="476"/>
        <item m="1" x="401"/>
        <item m="1" x="542"/>
        <item m="1" x="928"/>
        <item m="1" x="417"/>
        <item m="1" x="715"/>
        <item m="1" x="709"/>
        <item m="1" x="934"/>
        <item m="1" x="704"/>
        <item m="1" x="922"/>
        <item m="1" x="784"/>
        <item m="1" x="932"/>
        <item m="1" x="684"/>
        <item m="1" x="958"/>
        <item m="1" x="480"/>
        <item m="1" x="612"/>
        <item m="1" x="743"/>
        <item m="1" x="483"/>
        <item m="1" x="984"/>
        <item m="1" x="489"/>
        <item m="1" x="809"/>
        <item m="1" x="570"/>
        <item m="1" x="666"/>
        <item m="1" x="710"/>
        <item m="1" x="458"/>
        <item m="1" x="956"/>
        <item m="1" x="407"/>
        <item m="1" x="597"/>
        <item m="1" x="446"/>
        <item m="1" x="1017"/>
        <item m="1" x="942"/>
        <item x="10"/>
        <item m="1" x="990"/>
        <item m="1" x="540"/>
        <item m="1" x="780"/>
        <item m="1" x="611"/>
        <item m="1" x="829"/>
        <item m="1" x="470"/>
        <item m="1" x="773"/>
        <item m="1" x="1021"/>
        <item m="1" x="572"/>
        <item m="1" x="604"/>
        <item m="1" x="484"/>
        <item m="1" x="434"/>
        <item m="1" x="810"/>
        <item m="1" x="815"/>
        <item m="1" x="400"/>
        <item m="1" x="1018"/>
        <item m="1" x="908"/>
        <item m="1" x="750"/>
        <item m="1" x="872"/>
        <item m="1" x="419"/>
        <item m="1" x="538"/>
        <item m="1" x="599"/>
        <item m="1" x="950"/>
        <item m="1" x="524"/>
        <item m="1" x="424"/>
        <item x="308"/>
        <item x="278"/>
        <item m="1" x="441"/>
        <item m="1" x="754"/>
        <item m="1" x="499"/>
        <item x="194"/>
        <item m="1" x="766"/>
        <item m="1" x="697"/>
        <item m="1" x="890"/>
        <item m="1" x="461"/>
        <item m="1" x="686"/>
        <item m="1" x="579"/>
        <item m="1" x="833"/>
        <item x="346"/>
        <item m="1" x="840"/>
        <item m="1" x="466"/>
        <item m="1" x="534"/>
        <item m="1" x="839"/>
        <item m="1" x="592"/>
        <item m="1" x="528"/>
        <item m="1" x="628"/>
        <item m="1" x="1013"/>
        <item m="1" x="935"/>
        <item m="1" x="616"/>
        <item m="1" x="564"/>
        <item m="1" x="445"/>
        <item m="1" x="660"/>
        <item m="1" x="1009"/>
        <item m="1" x="525"/>
        <item m="1" x="974"/>
        <item m="1" x="794"/>
        <item m="1" x="915"/>
        <item m="1" x="1024"/>
        <item m="1" x="806"/>
        <item m="1" x="791"/>
        <item m="1" x="862"/>
        <item m="1" x="422"/>
        <item x="175"/>
        <item m="1" x="415"/>
        <item m="1" x="549"/>
        <item m="1" x="659"/>
        <item m="1" x="843"/>
        <item m="1" x="626"/>
        <item m="1" x="620"/>
        <item m="1" x="796"/>
        <item m="1" x="836"/>
        <item m="1" x="699"/>
        <item m="1" x="860"/>
        <item m="1" x="753"/>
        <item m="1" x="727"/>
        <item m="1" x="877"/>
        <item m="1" x="805"/>
        <item m="1" x="763"/>
        <item m="1" x="868"/>
        <item m="1" x="814"/>
        <item m="1" x="739"/>
        <item m="1" x="785"/>
        <item m="1" x="661"/>
        <item m="1" x="786"/>
        <item m="1" x="546"/>
        <item m="1" x="725"/>
        <item m="1" x="652"/>
        <item m="1" x="879"/>
        <item m="1" x="757"/>
        <item m="1" x="760"/>
        <item m="1" x="724"/>
        <item m="1" x="635"/>
        <item m="1" x="910"/>
        <item m="1" x="943"/>
        <item m="1" x="427"/>
        <item m="1" x="495"/>
        <item m="1" x="584"/>
        <item m="1" x="904"/>
        <item m="1" x="938"/>
        <item m="1" x="574"/>
        <item m="1" x="496"/>
        <item m="1" x="898"/>
        <item m="1" x="556"/>
        <item x="209"/>
        <item m="1" x="629"/>
        <item m="1" x="1032"/>
        <item m="1" x="804"/>
        <item m="1" x="423"/>
        <item m="1" x="837"/>
        <item m="1" x="554"/>
        <item m="1" x="1028"/>
        <item m="1" x="886"/>
        <item m="1" x="1000"/>
        <item m="1" x="587"/>
        <item m="1" x="609"/>
        <item m="1" x="824"/>
        <item m="1" x="448"/>
        <item m="1" x="770"/>
        <item m="1" x="1011"/>
        <item m="1" x="633"/>
        <item m="1" x="738"/>
        <item m="1" x="536"/>
        <item m="1" x="940"/>
        <item m="1" x="830"/>
        <item m="1" x="981"/>
        <item m="1" x="600"/>
        <item m="1" x="864"/>
        <item m="1" x="624"/>
        <item m="1" x="975"/>
        <item m="1" x="973"/>
        <item m="1" x="896"/>
        <item x="275"/>
        <item m="1" x="647"/>
        <item m="1" x="838"/>
        <item m="1" x="884"/>
        <item m="1" x="603"/>
        <item m="1" x="1030"/>
        <item m="1" x="944"/>
        <item m="1" x="933"/>
        <item m="1" x="613"/>
        <item m="1" x="412"/>
        <item m="1" x="764"/>
        <item m="1" x="452"/>
        <item m="1" x="563"/>
        <item m="1" x="772"/>
        <item m="1" x="1006"/>
        <item m="1" x="631"/>
        <item m="1" x="745"/>
        <item m="1" x="849"/>
        <item m="1" x="929"/>
        <item m="1" x="857"/>
        <item m="1" x="562"/>
        <item x="244"/>
        <item m="1" x="674"/>
        <item m="1" x="914"/>
        <item m="1" x="455"/>
        <item m="1" x="429"/>
        <item m="1" x="568"/>
        <item m="1" x="607"/>
        <item m="1" x="711"/>
        <item m="1" x="529"/>
        <item m="1" x="835"/>
        <item m="1" x="701"/>
        <item m="1" x="601"/>
        <item m="1" x="703"/>
        <item m="1" x="475"/>
        <item m="1" x="630"/>
        <item m="1" x="552"/>
        <item m="1" x="551"/>
        <item m="1" x="471"/>
        <item m="1" x="812"/>
        <item m="1" x="667"/>
        <item m="1" x="900"/>
        <item m="1" x="802"/>
        <item m="1" x="989"/>
        <item m="1" x="636"/>
        <item m="1" x="501"/>
        <item m="1" x="632"/>
        <item m="1" x="832"/>
        <item m="1" x="946"/>
        <item m="1" x="761"/>
        <item m="1" x="676"/>
        <item x="6"/>
        <item x="7"/>
        <item x="13"/>
        <item x="16"/>
        <item x="17"/>
        <item x="21"/>
        <item x="22"/>
        <item x="8"/>
        <item x="9"/>
        <item x="11"/>
        <item x="26"/>
        <item x="32"/>
        <item x="33"/>
        <item x="34"/>
        <item x="38"/>
        <item x="40"/>
        <item x="47"/>
        <item x="48"/>
        <item x="49"/>
        <item x="55"/>
        <item x="56"/>
        <item x="53"/>
        <item x="54"/>
        <item x="59"/>
        <item x="152"/>
        <item m="1" x="1033"/>
        <item m="1" x="976"/>
        <item x="65"/>
        <item x="70"/>
        <item x="60"/>
        <item x="61"/>
        <item x="77"/>
        <item x="79"/>
        <item x="81"/>
        <item x="83"/>
        <item x="84"/>
        <item x="99"/>
        <item x="104"/>
        <item x="106"/>
        <item x="107"/>
        <item x="108"/>
        <item x="118"/>
        <item m="1" x="406"/>
        <item m="1" x="897"/>
        <item x="125"/>
        <item x="131"/>
        <item x="132"/>
        <item x="134"/>
        <item x="133"/>
        <item x="120"/>
        <item x="121"/>
        <item x="141"/>
        <item x="143"/>
        <item x="144"/>
        <item x="148"/>
        <item x="149"/>
        <item m="1" x="504"/>
        <item x="150"/>
        <item m="1" x="658"/>
        <item x="153"/>
        <item m="1" x="994"/>
        <item x="155"/>
        <item x="160"/>
        <item x="162"/>
        <item x="164"/>
        <item x="166"/>
        <item x="167"/>
        <item x="168"/>
        <item x="171"/>
        <item x="176"/>
        <item x="182"/>
        <item x="184"/>
        <item x="187"/>
        <item x="188"/>
        <item x="191"/>
        <item x="192"/>
        <item x="193"/>
        <item x="195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13"/>
        <item x="214"/>
        <item x="217"/>
        <item x="218"/>
        <item x="219"/>
        <item x="222"/>
        <item x="230"/>
        <item m="1" x="510"/>
        <item m="1" x="451"/>
        <item m="1" x="712"/>
        <item x="231"/>
        <item x="232"/>
        <item x="227"/>
        <item x="235"/>
        <item x="236"/>
        <item x="237"/>
        <item x="238"/>
        <item x="240"/>
        <item x="241"/>
        <item x="246"/>
        <item x="247"/>
        <item x="248"/>
        <item x="249"/>
        <item x="250"/>
        <item x="252"/>
        <item x="253"/>
        <item x="254"/>
        <item m="1" x="769"/>
        <item m="1" x="992"/>
        <item m="1" x="759"/>
        <item x="256"/>
        <item x="257"/>
        <item x="260"/>
        <item x="262"/>
        <item x="263"/>
        <item x="265"/>
        <item x="267"/>
        <item x="268"/>
        <item x="269"/>
        <item x="270"/>
        <item x="271"/>
        <item x="272"/>
        <item x="273"/>
        <item x="274"/>
        <item x="276"/>
        <item x="279"/>
        <item x="280"/>
        <item x="283"/>
        <item x="284"/>
        <item x="286"/>
        <item x="287"/>
        <item x="288"/>
        <item x="289"/>
        <item x="291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7"/>
        <item x="309"/>
        <item x="311"/>
        <item x="314"/>
        <item x="317"/>
        <item x="319"/>
        <item m="1" x="486"/>
        <item m="1" x="700"/>
        <item x="323"/>
        <item x="324"/>
        <item m="1" x="430"/>
        <item m="1" x="539"/>
        <item m="1" x="916"/>
        <item m="1" x="488"/>
        <item x="321"/>
        <item x="322"/>
        <item x="325"/>
        <item x="326"/>
        <item x="327"/>
        <item x="328"/>
        <item x="329"/>
        <item x="330"/>
        <item x="332"/>
        <item x="333"/>
        <item x="304"/>
        <item x="335"/>
        <item x="336"/>
        <item x="339"/>
        <item x="340"/>
        <item x="341"/>
        <item x="342"/>
        <item x="343"/>
        <item x="344"/>
        <item x="345"/>
        <item x="347"/>
        <item x="349"/>
        <item x="350"/>
        <item x="351"/>
        <item x="348"/>
        <item x="352"/>
        <item x="353"/>
        <item x="354"/>
        <item x="355"/>
        <item x="357"/>
        <item x="358"/>
        <item x="359"/>
        <item x="360"/>
        <item x="361"/>
        <item x="362"/>
        <item x="363"/>
        <item x="364"/>
        <item x="365"/>
        <item x="366"/>
        <item x="368"/>
        <item x="369"/>
        <item x="370"/>
        <item x="371"/>
        <item x="372"/>
        <item x="373"/>
        <item x="375"/>
        <item x="376"/>
        <item x="377"/>
        <item x="378"/>
        <item x="379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</items>
    </pivotField>
    <pivotField axis="axisRow" compact="0" outline="0" subtotalTop="0" showAll="0">
      <items count="109">
        <item sd="0" x="38"/>
        <item m="1" x="87"/>
        <item m="1" x="64"/>
        <item m="1" x="93"/>
        <item m="1" x="43"/>
        <item m="1" x="88"/>
        <item m="1" x="39"/>
        <item m="1" x="44"/>
        <item m="1" x="82"/>
        <item m="1" x="72"/>
        <item m="1" x="101"/>
        <item m="1" x="75"/>
        <item m="1" x="70"/>
        <item m="1" x="53"/>
        <item m="1" x="59"/>
        <item m="1" x="97"/>
        <item m="1" x="78"/>
        <item m="1" x="83"/>
        <item m="1" x="94"/>
        <item m="1" x="79"/>
        <item m="1" x="46"/>
        <item x="22"/>
        <item m="1" x="69"/>
        <item m="1" x="95"/>
        <item m="1" x="45"/>
        <item m="1" x="60"/>
        <item m="1" x="49"/>
        <item m="1" x="102"/>
        <item m="1" x="100"/>
        <item m="1" x="86"/>
        <item m="1" x="96"/>
        <item m="1" x="68"/>
        <item m="1" x="56"/>
        <item m="1" x="55"/>
        <item m="1" x="99"/>
        <item x="8"/>
        <item m="1" x="47"/>
        <item m="1" x="76"/>
        <item m="1" x="57"/>
        <item m="1" x="92"/>
        <item m="1" x="103"/>
        <item m="1" x="61"/>
        <item m="1" x="63"/>
        <item m="1" x="104"/>
        <item x="16"/>
        <item m="1" x="85"/>
        <item m="1" x="80"/>
        <item m="1" x="107"/>
        <item m="1" x="67"/>
        <item m="1" x="42"/>
        <item x="5"/>
        <item m="1" x="106"/>
        <item m="1" x="77"/>
        <item m="1" x="74"/>
        <item m="1" x="41"/>
        <item m="1" x="48"/>
        <item m="1" x="65"/>
        <item m="1" x="90"/>
        <item m="1" x="58"/>
        <item m="1" x="66"/>
        <item m="1" x="51"/>
        <item m="1" x="62"/>
        <item m="1" x="71"/>
        <item m="1" x="52"/>
        <item m="1" x="73"/>
        <item x="0"/>
        <item m="1" x="54"/>
        <item m="1" x="84"/>
        <item m="1" x="40"/>
        <item m="1" x="98"/>
        <item m="1" x="91"/>
        <item m="1" x="89"/>
        <item x="32"/>
        <item m="1" x="50"/>
        <item x="15"/>
        <item x="11"/>
        <item m="1" x="81"/>
        <item m="1" x="105"/>
        <item x="1"/>
        <item x="2"/>
        <item x="3"/>
        <item x="4"/>
        <item x="6"/>
        <item x="7"/>
        <item x="9"/>
        <item x="10"/>
        <item x="12"/>
        <item x="13"/>
        <item x="14"/>
        <item x="17"/>
        <item x="18"/>
        <item x="19"/>
        <item x="20"/>
        <item x="21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x="36"/>
        <item x="37"/>
        <item t="default"/>
      </items>
    </pivotField>
  </pivotFields>
  <rowFields count="6">
    <field x="5"/>
    <field x="0"/>
    <field x="1"/>
    <field x="2"/>
    <field x="3"/>
    <field x="4"/>
  </rowFields>
  <rowItems count="969">
    <i>
      <x/>
    </i>
    <i>
      <x v="21"/>
      <x v="960"/>
      <x v="16"/>
      <x v="3"/>
      <x/>
    </i>
    <i t="default">
      <x v="21"/>
    </i>
    <i>
      <x v="35"/>
      <x v="849"/>
      <x v="123"/>
      <x v="3"/>
      <x/>
    </i>
    <i r="1">
      <x v="850"/>
      <x v="2"/>
      <x v="3"/>
      <x/>
    </i>
    <i r="2">
      <x v="124"/>
      <x v="3"/>
      <x/>
    </i>
    <i r="1">
      <x v="851"/>
      <x v="2"/>
      <x v="3"/>
      <x/>
    </i>
    <i r="2">
      <x v="133"/>
      <x v="3"/>
      <x/>
    </i>
    <i r="1">
      <x v="852"/>
      <x v="2"/>
      <x v="3"/>
      <x/>
    </i>
    <i r="1">
      <x v="853"/>
      <x v="131"/>
      <x v="18"/>
      <x v="2"/>
      <x v="17"/>
    </i>
    <i r="1">
      <x v="854"/>
      <x v="132"/>
      <x v="3"/>
      <x/>
    </i>
    <i r="1">
      <x v="855"/>
      <x v="2"/>
      <x v="3"/>
      <x/>
    </i>
    <i r="1">
      <x v="856"/>
      <x v="2"/>
      <x v="3"/>
      <x/>
    </i>
    <i r="2">
      <x v="136"/>
      <x v="3"/>
      <x/>
    </i>
    <i r="1">
      <x v="857"/>
      <x v="2"/>
      <x v="3"/>
      <x/>
    </i>
    <i r="1">
      <x v="858"/>
      <x v="137"/>
      <x v="3"/>
      <x/>
    </i>
    <i r="2">
      <x v="138"/>
      <x v="3"/>
      <x/>
    </i>
    <i r="1">
      <x v="859"/>
      <x v="2"/>
      <x v="3"/>
      <x/>
    </i>
    <i r="2">
      <x v="140"/>
      <x v="3"/>
      <x/>
    </i>
    <i r="2">
      <x v="141"/>
      <x v="3"/>
      <x/>
    </i>
    <i r="1">
      <x v="860"/>
      <x v="2"/>
      <x v="3"/>
      <x/>
    </i>
    <i r="1">
      <x v="861"/>
      <x v="2"/>
      <x v="3"/>
      <x/>
    </i>
    <i r="2">
      <x v="143"/>
      <x v="3"/>
      <x/>
    </i>
    <i r="2">
      <x v="144"/>
      <x v="33"/>
      <x v="23"/>
      <x v="369"/>
    </i>
    <i r="2">
      <x v="145"/>
      <x v="399"/>
      <x v="24"/>
      <x v="95"/>
    </i>
    <i r="1">
      <x v="862"/>
      <x v="2"/>
      <x v="3"/>
      <x/>
    </i>
    <i r="1">
      <x v="863"/>
      <x v="2"/>
      <x v="3"/>
      <x/>
    </i>
    <i r="2">
      <x v="146"/>
      <x v="3"/>
      <x/>
    </i>
    <i r="1">
      <x v="864"/>
      <x v="2"/>
      <x v="3"/>
      <x/>
    </i>
    <i r="2">
      <x v="148"/>
      <x v="3"/>
      <x/>
    </i>
    <i r="2">
      <x v="149"/>
      <x v="3"/>
      <x/>
    </i>
    <i r="1">
      <x v="865"/>
      <x v="2"/>
      <x v="3"/>
      <x/>
    </i>
    <i r="2">
      <x v="152"/>
      <x v="3"/>
      <x/>
    </i>
    <i r="1">
      <x v="866"/>
      <x v="2"/>
      <x v="3"/>
      <x/>
    </i>
    <i r="1">
      <x v="867"/>
      <x v="155"/>
      <x v="3"/>
      <x/>
    </i>
    <i r="1">
      <x v="868"/>
      <x v="2"/>
      <x v="3"/>
      <x/>
    </i>
    <i r="2">
      <x v="157"/>
      <x v="409"/>
      <x v="23"/>
      <x v="7"/>
    </i>
    <i r="1">
      <x v="869"/>
      <x v="16"/>
      <x v="3"/>
      <x/>
    </i>
    <i r="2">
      <x v="158"/>
      <x v="3"/>
      <x/>
    </i>
    <i r="2">
      <x v="159"/>
      <x v="3"/>
      <x/>
    </i>
    <i r="1">
      <x v="870"/>
      <x v="2"/>
      <x v="3"/>
      <x/>
    </i>
    <i r="1">
      <x v="871"/>
      <x v="2"/>
      <x v="3"/>
      <x/>
    </i>
    <i r="2">
      <x v="163"/>
      <x v="3"/>
      <x/>
    </i>
    <i r="2">
      <x v="164"/>
      <x v="3"/>
      <x/>
    </i>
    <i r="1">
      <x v="872"/>
      <x v="2"/>
      <x v="3"/>
      <x/>
    </i>
    <i r="2">
      <x v="165"/>
      <x v="3"/>
      <x/>
    </i>
    <i r="1">
      <x v="873"/>
      <x v="2"/>
      <x v="3"/>
      <x/>
    </i>
    <i r="2">
      <x v="167"/>
      <x v="3"/>
      <x/>
    </i>
    <i r="1">
      <x v="874"/>
      <x v="2"/>
      <x v="3"/>
      <x/>
    </i>
    <i r="1">
      <x v="875"/>
      <x v="172"/>
      <x v="3"/>
      <x/>
    </i>
    <i r="1">
      <x v="876"/>
      <x v="2"/>
      <x v="3"/>
      <x/>
    </i>
    <i r="2">
      <x v="173"/>
      <x v="3"/>
      <x/>
    </i>
    <i r="2">
      <x v="174"/>
      <x v="3"/>
      <x/>
    </i>
    <i r="1">
      <x v="877"/>
      <x v="2"/>
      <x v="3"/>
      <x/>
    </i>
    <i r="2">
      <x v="175"/>
      <x v="3"/>
      <x/>
    </i>
    <i r="1">
      <x v="878"/>
      <x v="177"/>
      <x v="3"/>
      <x/>
    </i>
    <i r="1">
      <x v="879"/>
      <x v="2"/>
      <x v="3"/>
      <x/>
    </i>
    <i r="2">
      <x v="178"/>
      <x v="3"/>
      <x/>
    </i>
    <i r="1">
      <x v="880"/>
      <x v="2"/>
      <x v="3"/>
      <x/>
    </i>
    <i r="1">
      <x v="881"/>
      <x v="2"/>
      <x v="3"/>
      <x/>
    </i>
    <i r="1">
      <x v="882"/>
      <x v="2"/>
      <x v="3"/>
      <x/>
    </i>
    <i r="2">
      <x v="185"/>
      <x v="423"/>
      <x v="26"/>
      <x v="167"/>
    </i>
    <i r="2">
      <x v="191"/>
      <x v="424"/>
      <x v="27"/>
      <x v="7"/>
    </i>
    <i r="1">
      <x v="883"/>
      <x v="2"/>
      <x v="3"/>
      <x/>
    </i>
    <i r="1">
      <x v="884"/>
      <x v="2"/>
      <x v="3"/>
      <x/>
    </i>
    <i r="1">
      <x v="885"/>
      <x v="191"/>
      <x v="424"/>
      <x v="27"/>
      <x v="8"/>
    </i>
    <i r="1">
      <x v="886"/>
      <x v="2"/>
      <x v="3"/>
      <x/>
    </i>
    <i r="1">
      <x v="887"/>
      <x v="2"/>
      <x v="3"/>
      <x/>
    </i>
    <i r="2">
      <x v="195"/>
      <x v="3"/>
      <x/>
    </i>
    <i r="1">
      <x v="888"/>
      <x v="2"/>
      <x v="3"/>
      <x/>
    </i>
    <i r="1">
      <x v="889"/>
      <x v="2"/>
      <x v="3"/>
      <x/>
    </i>
    <i r="2">
      <x v="197"/>
      <x v="425"/>
      <x v="28"/>
      <x v="350"/>
    </i>
    <i r="1">
      <x v="890"/>
      <x v="198"/>
      <x v="3"/>
      <x/>
    </i>
    <i r="1">
      <x v="891"/>
      <x v="2"/>
      <x v="3"/>
      <x/>
    </i>
    <i r="2">
      <x v="201"/>
      <x v="3"/>
      <x/>
    </i>
    <i r="2">
      <x v="202"/>
      <x v="3"/>
      <x/>
    </i>
    <i t="default">
      <x v="35"/>
    </i>
    <i>
      <x v="44"/>
      <x v="897"/>
      <x v="213"/>
      <x v="3"/>
      <x/>
    </i>
    <i r="1">
      <x v="899"/>
      <x v="217"/>
      <x v="3"/>
      <x/>
    </i>
    <i r="1">
      <x v="910"/>
      <x v="241"/>
      <x v="3"/>
      <x/>
    </i>
    <i r="2">
      <x v="243"/>
      <x v="3"/>
      <x/>
    </i>
    <i r="1">
      <x v="912"/>
      <x v="16"/>
      <x v="3"/>
      <x/>
    </i>
    <i r="1">
      <x v="913"/>
      <x v="2"/>
      <x v="3"/>
      <x/>
    </i>
    <i r="1">
      <x v="914"/>
      <x v="2"/>
      <x v="3"/>
      <x/>
    </i>
    <i r="1">
      <x v="915"/>
      <x v="2"/>
      <x v="3"/>
      <x/>
    </i>
    <i r="1">
      <x v="916"/>
      <x v="2"/>
      <x v="3"/>
      <x/>
    </i>
    <i r="1">
      <x v="917"/>
      <x v="250"/>
      <x v="3"/>
      <x/>
    </i>
    <i r="1">
      <x v="918"/>
      <x v="2"/>
      <x v="3"/>
      <x/>
    </i>
    <i r="1">
      <x v="919"/>
      <x v="2"/>
      <x v="3"/>
      <x/>
    </i>
    <i r="1">
      <x v="920"/>
      <x v="2"/>
      <x v="3"/>
      <x/>
    </i>
    <i r="2">
      <x v="252"/>
      <x v="3"/>
      <x/>
    </i>
    <i t="default">
      <x v="44"/>
    </i>
    <i>
      <x v="50"/>
      <x v="833"/>
      <x v="88"/>
      <x v="416"/>
      <x v="17"/>
      <x v="854"/>
    </i>
    <i r="1">
      <x v="834"/>
      <x v="2"/>
      <x v="3"/>
      <x/>
    </i>
    <i r="2">
      <x v="89"/>
      <x v="418"/>
      <x v="18"/>
      <x v="175"/>
    </i>
    <i r="1">
      <x v="835"/>
      <x v="90"/>
      <x v="3"/>
      <x/>
    </i>
    <i r="1">
      <x v="836"/>
      <x v="2"/>
      <x v="3"/>
      <x/>
    </i>
    <i r="2">
      <x v="91"/>
      <x v="3"/>
      <x/>
    </i>
    <i r="1">
      <x v="837"/>
      <x v="2"/>
      <x v="3"/>
      <x/>
    </i>
    <i r="2">
      <x v="94"/>
      <x v="232"/>
      <x v="6"/>
      <x v="7"/>
    </i>
    <i r="2">
      <x v="96"/>
      <x v="3"/>
      <x/>
    </i>
    <i r="1">
      <x v="838"/>
      <x v="2"/>
      <x v="3"/>
      <x/>
    </i>
    <i r="2">
      <x v="97"/>
      <x v="3"/>
      <x/>
    </i>
    <i r="1">
      <x v="839"/>
      <x v="2"/>
      <x v="3"/>
      <x/>
    </i>
    <i r="1">
      <x v="840"/>
      <x v="2"/>
      <x v="3"/>
      <x/>
    </i>
    <i r="1">
      <x v="841"/>
      <x v="63"/>
      <x v="19"/>
      <x v="15"/>
      <x v="855"/>
    </i>
    <i r="2">
      <x v="100"/>
      <x v="3"/>
      <x/>
    </i>
    <i r="1">
      <x v="842"/>
      <x v="2"/>
      <x v="3"/>
      <x/>
    </i>
    <i r="1">
      <x v="843"/>
      <x v="2"/>
      <x v="3"/>
      <x/>
    </i>
    <i r="2">
      <x v="104"/>
      <x v="408"/>
      <x v="6"/>
      <x v="202"/>
    </i>
    <i r="2">
      <x v="106"/>
      <x v="3"/>
      <x/>
    </i>
    <i r="1">
      <x v="844"/>
      <x v="2"/>
      <x v="3"/>
      <x/>
    </i>
    <i r="2">
      <x v="107"/>
      <x v="420"/>
      <x v="12"/>
      <x v="8"/>
    </i>
    <i r="1">
      <x v="845"/>
      <x v="2"/>
      <x v="3"/>
      <x/>
    </i>
    <i r="1">
      <x v="846"/>
      <x v="2"/>
      <x v="3"/>
      <x/>
    </i>
    <i r="2">
      <x v="118"/>
      <x v="421"/>
      <x v="11"/>
      <x v="165"/>
    </i>
    <i r="1">
      <x v="847"/>
      <x v="112"/>
      <x v="3"/>
      <x/>
    </i>
    <i r="2">
      <x v="115"/>
      <x v="3"/>
      <x/>
    </i>
    <i r="2">
      <x v="116"/>
      <x v="51"/>
      <x v="20"/>
      <x v="22"/>
    </i>
    <i r="2">
      <x v="119"/>
      <x v="33"/>
      <x v="19"/>
      <x v="7"/>
    </i>
    <i r="1">
      <x v="848"/>
      <x v="2"/>
      <x v="3"/>
      <x/>
    </i>
    <i r="2">
      <x v="117"/>
      <x v="3"/>
      <x/>
    </i>
    <i r="1">
      <x v="849"/>
      <x v="2"/>
      <x v="3"/>
      <x/>
    </i>
    <i r="2">
      <x v="16"/>
      <x v="3"/>
      <x/>
    </i>
    <i r="2">
      <x v="122"/>
      <x v="3"/>
      <x/>
    </i>
    <i r="2">
      <x v="123"/>
      <x v="3"/>
      <x/>
    </i>
    <i t="default">
      <x v="50"/>
    </i>
    <i>
      <x v="65"/>
      <x v="785"/>
      <x v="3"/>
      <x v="3"/>
      <x/>
    </i>
    <i r="2">
      <x v="4"/>
      <x v="3"/>
      <x/>
    </i>
    <i r="1">
      <x v="786"/>
      <x v="7"/>
      <x v="3"/>
      <x/>
    </i>
    <i r="2">
      <x v="8"/>
      <x v="3"/>
      <x/>
    </i>
    <i r="1">
      <x v="787"/>
      <x v="10"/>
      <x v="3"/>
      <x/>
    </i>
    <i r="2">
      <x v="11"/>
      <x v="3"/>
      <x/>
    </i>
    <i r="2">
      <x v="12"/>
      <x v="3"/>
      <x/>
    </i>
    <i r="2">
      <x v="13"/>
      <x v="3"/>
      <x/>
    </i>
    <i r="1">
      <x v="793"/>
      <x v="18"/>
      <x v="3"/>
      <x/>
    </i>
    <i r="2">
      <x v="21"/>
      <x v="3"/>
      <x/>
    </i>
    <i r="2">
      <x v="23"/>
      <x v="3"/>
      <x/>
    </i>
    <i r="1">
      <x v="796"/>
      <x v="36"/>
      <x v="3"/>
      <x/>
    </i>
    <i r="1">
      <x v="798"/>
      <x v="43"/>
      <x v="3"/>
      <x/>
    </i>
    <i r="1">
      <x v="801"/>
      <x v="49"/>
      <x v="3"/>
      <x/>
    </i>
    <i r="1">
      <x v="803"/>
      <x v="51"/>
      <x v="416"/>
      <x v="14"/>
      <x v="8"/>
    </i>
    <i r="1">
      <x v="808"/>
      <x v="61"/>
      <x v="3"/>
      <x/>
    </i>
    <i r="2">
      <x v="62"/>
      <x v="3"/>
      <x/>
    </i>
    <i r="1">
      <x v="830"/>
      <x v="79"/>
      <x v="3"/>
      <x/>
    </i>
    <i r="2">
      <x v="80"/>
      <x v="3"/>
      <x/>
    </i>
    <i r="2">
      <x v="81"/>
      <x v="3"/>
      <x/>
    </i>
    <i r="2">
      <x v="82"/>
      <x v="3"/>
      <x/>
    </i>
    <i r="1">
      <x v="831"/>
      <x v="83"/>
      <x v="3"/>
      <x/>
    </i>
    <i r="2">
      <x v="84"/>
      <x v="3"/>
      <x/>
    </i>
    <i r="1">
      <x v="837"/>
      <x v="98"/>
      <x v="3"/>
      <x/>
    </i>
    <i r="1">
      <x v="853"/>
      <x v="127"/>
      <x v="3"/>
      <x/>
    </i>
    <i r="1">
      <x v="856"/>
      <x v="136"/>
      <x v="3"/>
      <x/>
    </i>
    <i r="1">
      <x v="859"/>
      <x v="142"/>
      <x v="3"/>
      <x/>
    </i>
    <i r="1">
      <x v="864"/>
      <x v="147"/>
      <x v="3"/>
      <x/>
    </i>
    <i r="1">
      <x v="865"/>
      <x v="150"/>
      <x v="3"/>
      <x/>
    </i>
    <i r="1">
      <x v="870"/>
      <x v="160"/>
      <x v="3"/>
      <x/>
    </i>
    <i r="2">
      <x v="161"/>
      <x v="3"/>
      <x/>
    </i>
    <i r="2">
      <x v="162"/>
      <x v="3"/>
      <x/>
    </i>
    <i r="1">
      <x v="875"/>
      <x v="169"/>
      <x v="3"/>
      <x/>
    </i>
    <i r="1">
      <x v="879"/>
      <x v="180"/>
      <x v="3"/>
      <x/>
    </i>
    <i r="2">
      <x v="181"/>
      <x v="3"/>
      <x/>
    </i>
    <i r="1">
      <x v="882"/>
      <x v="186"/>
      <x v="3"/>
      <x/>
    </i>
    <i r="2">
      <x v="187"/>
      <x v="3"/>
      <x/>
    </i>
    <i r="1">
      <x v="893"/>
      <x v="205"/>
      <x v="3"/>
      <x/>
    </i>
    <i r="1">
      <x v="894"/>
      <x v="208"/>
      <x v="3"/>
      <x/>
    </i>
    <i r="1">
      <x v="901"/>
      <x v="221"/>
      <x v="3"/>
      <x/>
    </i>
    <i r="1">
      <x v="906"/>
      <x v="230"/>
      <x v="3"/>
      <x/>
    </i>
    <i r="1">
      <x v="909"/>
      <x v="239"/>
      <x v="3"/>
      <x/>
    </i>
    <i r="2">
      <x v="240"/>
      <x v="3"/>
      <x/>
    </i>
    <i r="1">
      <x v="910"/>
      <x v="242"/>
      <x v="3"/>
      <x/>
    </i>
    <i r="1">
      <x v="923"/>
      <x v="255"/>
      <x v="3"/>
      <x/>
    </i>
    <i r="1">
      <x v="929"/>
      <x v="265"/>
      <x v="3"/>
      <x/>
    </i>
    <i r="1">
      <x v="931"/>
      <x v="271"/>
      <x v="3"/>
      <x/>
    </i>
    <i r="1">
      <x v="934"/>
      <x v="273"/>
      <x v="3"/>
      <x/>
    </i>
    <i r="1">
      <x v="937"/>
      <x v="281"/>
      <x v="3"/>
      <x/>
    </i>
    <i r="1">
      <x v="940"/>
      <x v="287"/>
      <x v="3"/>
      <x/>
    </i>
    <i r="1">
      <x v="950"/>
      <x v="302"/>
      <x v="3"/>
      <x/>
    </i>
    <i r="2">
      <x v="303"/>
      <x v="3"/>
      <x/>
    </i>
    <i r="2">
      <x v="304"/>
      <x v="3"/>
      <x/>
    </i>
    <i r="1">
      <x v="955"/>
      <x v="309"/>
      <x v="3"/>
      <x/>
    </i>
    <i r="2">
      <x v="311"/>
      <x v="3"/>
      <x/>
    </i>
    <i r="1">
      <x v="965"/>
      <x v="325"/>
      <x v="3"/>
      <x/>
    </i>
    <i r="2">
      <x v="327"/>
      <x v="3"/>
      <x/>
    </i>
    <i r="2">
      <x v="328"/>
      <x v="3"/>
      <x/>
    </i>
    <i r="1">
      <x v="966"/>
      <x v="98"/>
      <x v="3"/>
      <x/>
    </i>
    <i r="1">
      <x v="978"/>
      <x v="341"/>
      <x v="3"/>
      <x/>
    </i>
    <i r="2">
      <x v="342"/>
      <x v="3"/>
      <x/>
    </i>
    <i r="1">
      <x v="990"/>
      <x v="357"/>
      <x v="3"/>
      <x/>
    </i>
    <i r="1">
      <x v="1001"/>
      <x v="372"/>
      <x v="3"/>
      <x/>
    </i>
    <i r="1">
      <x v="1003"/>
      <x v="376"/>
      <x v="3"/>
      <x/>
    </i>
    <i r="1">
      <x v="1004"/>
      <x v="377"/>
      <x v="3"/>
      <x/>
    </i>
    <i r="1">
      <x v="1008"/>
      <x v="386"/>
      <x v="3"/>
      <x/>
    </i>
    <i r="2">
      <x v="387"/>
      <x v="3"/>
      <x/>
    </i>
    <i r="1">
      <x v="1022"/>
      <x v="416"/>
      <x v="3"/>
      <x/>
    </i>
    <i r="1">
      <x v="1025"/>
      <x v="424"/>
      <x v="3"/>
      <x/>
    </i>
    <i r="2">
      <x v="425"/>
      <x v="3"/>
      <x/>
    </i>
    <i r="1">
      <x v="1031"/>
      <x v="440"/>
      <x v="3"/>
      <x/>
    </i>
    <i r="1">
      <x v="1037"/>
      <x v="447"/>
      <x v="3"/>
      <x/>
    </i>
    <i r="1">
      <x v="1038"/>
      <x v="451"/>
      <x v="3"/>
      <x/>
    </i>
    <i r="1">
      <x v="1048"/>
      <x v="469"/>
      <x v="3"/>
      <x/>
    </i>
    <i r="2">
      <x v="470"/>
      <x v="3"/>
      <x/>
    </i>
    <i r="1">
      <x v="1051"/>
      <x v="477"/>
      <x v="3"/>
      <x/>
    </i>
    <i r="2">
      <x v="478"/>
      <x v="3"/>
      <x/>
    </i>
    <i r="1">
      <x v="1060"/>
      <x v="495"/>
      <x v="3"/>
      <x/>
    </i>
    <i r="2">
      <x v="496"/>
      <x v="3"/>
      <x/>
    </i>
    <i r="2">
      <x v="497"/>
      <x v="3"/>
      <x/>
    </i>
    <i r="1">
      <x v="1066"/>
      <x v="505"/>
      <x v="3"/>
      <x/>
    </i>
    <i r="2">
      <x v="506"/>
      <x v="3"/>
      <x/>
    </i>
    <i r="1">
      <x v="1068"/>
      <x v="202"/>
      <x v="3"/>
      <x/>
    </i>
    <i r="1">
      <x v="1069"/>
      <x v="507"/>
      <x v="3"/>
      <x/>
    </i>
    <i r="1">
      <x v="1071"/>
      <x v="512"/>
      <x v="3"/>
      <x/>
    </i>
    <i r="1">
      <x v="1073"/>
      <x v="514"/>
      <x v="354"/>
      <x v="45"/>
      <x v="14"/>
    </i>
    <i r="1">
      <x v="1076"/>
      <x v="517"/>
      <x v="3"/>
      <x/>
    </i>
    <i r="1">
      <x v="1082"/>
      <x v="527"/>
      <x v="3"/>
      <x/>
    </i>
    <i r="1">
      <x v="1086"/>
      <x v="534"/>
      <x v="3"/>
      <x/>
    </i>
    <i r="2">
      <x v="535"/>
      <x v="3"/>
      <x/>
    </i>
    <i t="default">
      <x v="65"/>
    </i>
    <i>
      <x v="72"/>
      <x v="1030"/>
      <x v="438"/>
      <x v="3"/>
      <x/>
    </i>
    <i r="1">
      <x v="1037"/>
      <x v="449"/>
      <x v="3"/>
      <x/>
    </i>
    <i r="1">
      <x v="1038"/>
      <x v="450"/>
      <x v="3"/>
      <x/>
    </i>
    <i r="2">
      <x v="452"/>
      <x v="3"/>
      <x/>
    </i>
    <i r="1">
      <x v="1042"/>
      <x v="459"/>
      <x v="3"/>
      <x/>
    </i>
    <i r="1">
      <x v="1046"/>
      <x v="467"/>
      <x v="3"/>
      <x/>
    </i>
    <i r="1">
      <x v="1049"/>
      <x v="474"/>
      <x v="3"/>
      <x/>
    </i>
    <i r="1">
      <x v="1052"/>
      <x v="480"/>
      <x v="3"/>
      <x/>
    </i>
    <i r="1">
      <x v="1057"/>
      <x v="16"/>
      <x v="3"/>
      <x/>
    </i>
    <i r="1">
      <x v="1060"/>
      <x v="495"/>
      <x v="3"/>
      <x/>
    </i>
    <i r="2">
      <x v="498"/>
      <x v="3"/>
      <x/>
    </i>
    <i r="1">
      <x v="1064"/>
      <x v="501"/>
      <x v="3"/>
      <x/>
    </i>
    <i r="1">
      <x v="1067"/>
      <x v="504"/>
      <x v="3"/>
      <x/>
    </i>
    <i r="1">
      <x v="1069"/>
      <x v="508"/>
      <x v="3"/>
      <x/>
    </i>
    <i r="1">
      <x v="1076"/>
      <x v="518"/>
      <x v="3"/>
      <x/>
    </i>
    <i r="1">
      <x v="1079"/>
      <x v="520"/>
      <x v="3"/>
      <x/>
    </i>
    <i r="1">
      <x v="1080"/>
      <x v="523"/>
      <x v="3"/>
      <x/>
    </i>
    <i r="1">
      <x v="1081"/>
      <x v="524"/>
      <x v="3"/>
      <x/>
    </i>
    <i t="default">
      <x v="72"/>
    </i>
    <i>
      <x v="74"/>
      <x v="888"/>
      <x v="16"/>
      <x v="3"/>
      <x/>
    </i>
    <i t="default">
      <x v="74"/>
    </i>
    <i>
      <x v="75"/>
      <x v="867"/>
      <x v="156"/>
      <x v="3"/>
      <x/>
    </i>
    <i r="1">
      <x v="871"/>
      <x v="164"/>
      <x v="3"/>
      <x/>
    </i>
    <i r="1">
      <x v="872"/>
      <x v="165"/>
      <x v="3"/>
      <x/>
    </i>
    <i r="2">
      <x v="166"/>
      <x v="3"/>
      <x/>
    </i>
    <i r="1">
      <x v="873"/>
      <x v="167"/>
      <x v="3"/>
      <x/>
    </i>
    <i r="1">
      <x v="875"/>
      <x v="168"/>
      <x v="3"/>
      <x/>
    </i>
    <i r="2">
      <x v="170"/>
      <x v="3"/>
      <x/>
    </i>
    <i r="1">
      <x v="879"/>
      <x v="179"/>
      <x v="3"/>
      <x/>
    </i>
    <i r="2">
      <x v="182"/>
      <x v="3"/>
      <x/>
    </i>
    <i r="1">
      <x v="880"/>
      <x v="183"/>
      <x v="3"/>
      <x/>
    </i>
    <i r="1">
      <x v="881"/>
      <x v="184"/>
      <x v="3"/>
      <x/>
    </i>
    <i r="1">
      <x v="883"/>
      <x v="188"/>
      <x v="3"/>
      <x/>
    </i>
    <i r="1">
      <x v="884"/>
      <x v="190"/>
      <x v="3"/>
      <x/>
    </i>
    <i r="1">
      <x v="886"/>
      <x v="193"/>
      <x v="3"/>
      <x/>
    </i>
    <i r="1">
      <x v="891"/>
      <x v="202"/>
      <x v="3"/>
      <x/>
    </i>
    <i t="default">
      <x v="75"/>
    </i>
    <i>
      <x v="78"/>
      <x v="785"/>
      <x v="5"/>
      <x v="3"/>
      <x/>
    </i>
    <i r="1">
      <x v="786"/>
      <x v="2"/>
      <x v="3"/>
      <x/>
    </i>
    <i r="2">
      <x v="6"/>
      <x v="3"/>
      <x/>
    </i>
    <i r="1">
      <x v="787"/>
      <x v="2"/>
      <x v="3"/>
      <x/>
    </i>
    <i r="2">
      <x v="9"/>
      <x v="20"/>
      <x v="2"/>
      <x v="151"/>
    </i>
    <i r="1">
      <x v="788"/>
      <x v="2"/>
      <x v="3"/>
      <x/>
    </i>
    <i r="1">
      <x v="789"/>
      <x v="2"/>
      <x v="3"/>
      <x/>
    </i>
    <i r="1">
      <x v="790"/>
      <x v="2"/>
      <x v="3"/>
      <x/>
    </i>
    <i r="1">
      <x v="791"/>
      <x v="14"/>
      <x v="35"/>
      <x v="3"/>
      <x v="23"/>
    </i>
    <i r="1">
      <x v="795"/>
      <x v="28"/>
      <x v="3"/>
      <x/>
    </i>
    <i r="1">
      <x v="797"/>
      <x v="40"/>
      <x v="3"/>
      <x/>
    </i>
    <i r="1">
      <x v="798"/>
      <x v="42"/>
      <x v="3"/>
      <x/>
    </i>
    <i r="1">
      <x v="799"/>
      <x v="2"/>
      <x v="3"/>
      <x/>
    </i>
    <i r="2">
      <x v="44"/>
      <x v="3"/>
      <x/>
    </i>
    <i r="1">
      <x v="800"/>
      <x v="2"/>
      <x v="3"/>
      <x/>
    </i>
    <i r="2">
      <x v="45"/>
      <x v="413"/>
      <x v="11"/>
      <x v="316"/>
    </i>
    <i r="1">
      <x v="801"/>
      <x v="46"/>
      <x v="3"/>
      <x/>
    </i>
    <i r="2">
      <x v="47"/>
      <x v="3"/>
      <x/>
    </i>
    <i r="1">
      <x v="805"/>
      <x v="55"/>
      <x v="3"/>
      <x/>
    </i>
    <i r="1">
      <x v="825"/>
      <x v="77"/>
      <x v="3"/>
      <x/>
    </i>
    <i r="1">
      <x v="865"/>
      <x v="151"/>
      <x v="3"/>
      <x/>
    </i>
    <i r="1">
      <x v="866"/>
      <x v="153"/>
      <x v="3"/>
      <x/>
    </i>
    <i r="1">
      <x v="877"/>
      <x v="176"/>
      <x v="3"/>
      <x/>
    </i>
    <i r="1">
      <x v="896"/>
      <x v="210"/>
      <x v="3"/>
      <x/>
    </i>
    <i r="1">
      <x v="923"/>
      <x v="254"/>
      <x v="3"/>
      <x/>
    </i>
    <i r="1">
      <x v="1014"/>
      <x v="400"/>
      <x v="3"/>
      <x/>
    </i>
    <i t="default">
      <x v="78"/>
    </i>
    <i>
      <x v="79"/>
      <x v="792"/>
      <x v="2"/>
      <x v="3"/>
      <x/>
    </i>
    <i r="2">
      <x v="15"/>
      <x v="3"/>
      <x/>
    </i>
    <i r="2">
      <x v="16"/>
      <x v="3"/>
      <x/>
    </i>
    <i r="2">
      <x v="17"/>
      <x v="3"/>
      <x/>
    </i>
    <i r="1">
      <x v="793"/>
      <x v="2"/>
      <x v="3"/>
      <x/>
    </i>
    <i r="2">
      <x v="19"/>
      <x v="17"/>
      <x v="4"/>
      <x v="98"/>
    </i>
    <i r="2">
      <x v="20"/>
      <x v="411"/>
      <x v="5"/>
      <x v="25"/>
    </i>
    <i r="2">
      <x v="21"/>
      <x v="3"/>
      <x/>
    </i>
    <i r="2">
      <x v="22"/>
      <x v="3"/>
      <x/>
    </i>
    <i r="2">
      <x v="23"/>
      <x v="3"/>
      <x/>
    </i>
    <i r="1">
      <x v="794"/>
      <x v="2"/>
      <x v="3"/>
      <x/>
    </i>
    <i r="2">
      <x v="24"/>
      <x v="408"/>
      <x v="6"/>
      <x v="2"/>
    </i>
    <i r="2">
      <x v="25"/>
      <x v="411"/>
      <x v="7"/>
      <x v="7"/>
    </i>
    <i r="2">
      <x v="26"/>
      <x v="412"/>
      <x v="8"/>
      <x v="11"/>
    </i>
    <i r="1">
      <x v="795"/>
      <x v="27"/>
      <x v="3"/>
      <x/>
    </i>
    <i r="2">
      <x v="28"/>
      <x v="3"/>
      <x/>
    </i>
    <i r="2">
      <x v="29"/>
      <x v="3"/>
      <x/>
    </i>
    <i r="2">
      <x v="33"/>
      <x v="3"/>
      <x/>
    </i>
    <i r="2">
      <x v="34"/>
      <x v="3"/>
      <x/>
    </i>
    <i r="2">
      <x v="48"/>
      <x v="414"/>
      <x v="12"/>
      <x v="12"/>
    </i>
    <i r="1">
      <x v="796"/>
      <x v="2"/>
      <x v="3"/>
      <x/>
    </i>
    <i r="2">
      <x v="30"/>
      <x v="3"/>
      <x/>
    </i>
    <i r="2">
      <x v="31"/>
      <x v="3"/>
      <x/>
    </i>
    <i r="2">
      <x v="35"/>
      <x v="3"/>
      <x/>
    </i>
    <i r="1">
      <x v="797"/>
      <x v="2"/>
      <x v="3"/>
      <x/>
    </i>
    <i r="2">
      <x v="32"/>
      <x v="3"/>
      <x/>
    </i>
    <i r="2">
      <x v="37"/>
      <x v="33"/>
      <x v="9"/>
      <x v="151"/>
    </i>
    <i r="2">
      <x v="38"/>
      <x v="3"/>
      <x/>
    </i>
    <i r="2">
      <x v="39"/>
      <x v="9"/>
      <x v="10"/>
      <x v="7"/>
    </i>
    <i r="2">
      <x v="40"/>
      <x v="3"/>
      <x/>
    </i>
    <i r="2">
      <x v="41"/>
      <x v="3"/>
      <x/>
    </i>
    <i t="default">
      <x v="79"/>
    </i>
    <i>
      <x v="80"/>
      <x v="795"/>
      <x v="27"/>
      <x v="3"/>
      <x/>
    </i>
    <i t="default">
      <x v="80"/>
    </i>
    <i>
      <x v="81"/>
      <x v="802"/>
      <x v="2"/>
      <x v="3"/>
      <x/>
    </i>
    <i r="1">
      <x v="803"/>
      <x v="50"/>
      <x v="415"/>
      <x v="13"/>
      <x v="418"/>
    </i>
    <i r="1">
      <x v="804"/>
      <x v="2"/>
      <x v="3"/>
      <x/>
    </i>
    <i r="1">
      <x v="805"/>
      <x v="2"/>
      <x v="3"/>
      <x/>
    </i>
    <i r="2">
      <x v="52"/>
      <x v="3"/>
      <x/>
    </i>
    <i r="2">
      <x v="53"/>
      <x v="3"/>
      <x/>
    </i>
    <i r="2">
      <x v="54"/>
      <x v="3"/>
      <x/>
    </i>
    <i r="1">
      <x v="806"/>
      <x v="24"/>
      <x v="408"/>
      <x v="6"/>
      <x v="3"/>
    </i>
    <i r="2">
      <x v="56"/>
      <x v="417"/>
      <x v="12"/>
      <x v="379"/>
    </i>
    <i r="1">
      <x v="807"/>
      <x v="57"/>
      <x v="3"/>
      <x/>
    </i>
    <i r="2">
      <x v="58"/>
      <x v="3"/>
      <x/>
    </i>
    <i r="2">
      <x v="59"/>
      <x v="3"/>
      <x/>
    </i>
    <i r="2">
      <x v="60"/>
      <x v="3"/>
      <x/>
    </i>
    <i r="1">
      <x v="809"/>
      <x v="2"/>
      <x v="3"/>
      <x/>
    </i>
    <i r="2">
      <x v="63"/>
      <x v="19"/>
      <x v="15"/>
      <x v="837"/>
    </i>
    <i r="1">
      <x v="810"/>
      <x v="63"/>
      <x v="19"/>
      <x v="15"/>
      <x v="367"/>
    </i>
    <i r="2">
      <x v="67"/>
      <x v="3"/>
      <x/>
    </i>
    <i r="2">
      <x v="68"/>
      <x v="3"/>
      <x/>
    </i>
    <i r="1">
      <x v="811"/>
      <x v="2"/>
      <x v="3"/>
      <x/>
    </i>
    <i r="1">
      <x v="812"/>
      <x v="2"/>
      <x v="3"/>
      <x/>
    </i>
    <i r="1">
      <x v="813"/>
      <x v="64"/>
      <x v="3"/>
      <x/>
    </i>
    <i r="1">
      <x v="814"/>
      <x v="2"/>
      <x v="3"/>
      <x/>
    </i>
    <i r="2">
      <x v="65"/>
      <x v="3"/>
      <x/>
    </i>
    <i r="2">
      <x v="66"/>
      <x v="3"/>
      <x/>
    </i>
    <i r="1">
      <x v="815"/>
      <x v="2"/>
      <x v="3"/>
      <x/>
    </i>
    <i r="1">
      <x v="816"/>
      <x v="2"/>
      <x v="3"/>
      <x/>
    </i>
    <i r="1">
      <x v="817"/>
      <x v="69"/>
      <x v="3"/>
      <x/>
    </i>
    <i r="1">
      <x v="818"/>
      <x v="2"/>
      <x v="3"/>
      <x/>
    </i>
    <i r="2">
      <x v="70"/>
      <x v="51"/>
      <x v="16"/>
      <x v="161"/>
    </i>
    <i r="1">
      <x v="819"/>
      <x v="71"/>
      <x v="3"/>
      <x/>
    </i>
    <i r="2">
      <x v="72"/>
      <x v="3"/>
      <x/>
    </i>
    <i r="1">
      <x v="820"/>
      <x v="2"/>
      <x v="3"/>
      <x/>
    </i>
    <i r="1">
      <x v="821"/>
      <x v="2"/>
      <x v="3"/>
      <x/>
    </i>
    <i r="1">
      <x v="822"/>
      <x v="2"/>
      <x v="3"/>
      <x/>
    </i>
    <i r="2">
      <x v="73"/>
      <x v="3"/>
      <x/>
    </i>
    <i r="2">
      <x v="74"/>
      <x v="3"/>
      <x/>
    </i>
    <i r="1">
      <x v="823"/>
      <x v="2"/>
      <x v="3"/>
      <x/>
    </i>
    <i r="2">
      <x v="75"/>
      <x v="3"/>
      <x/>
    </i>
    <i r="1">
      <x v="824"/>
      <x v="2"/>
      <x v="3"/>
      <x/>
    </i>
    <i r="1">
      <x v="825"/>
      <x v="76"/>
      <x v="3"/>
      <x/>
    </i>
    <i r="1">
      <x v="826"/>
      <x v="2"/>
      <x v="3"/>
      <x/>
    </i>
    <i r="2">
      <x v="78"/>
      <x v="3"/>
      <x/>
    </i>
    <i r="1">
      <x v="827"/>
      <x v="2"/>
      <x v="3"/>
      <x/>
    </i>
    <i r="1">
      <x v="828"/>
      <x v="2"/>
      <x v="3"/>
      <x/>
    </i>
    <i r="1">
      <x v="829"/>
      <x v="2"/>
      <x v="3"/>
      <x/>
    </i>
    <i r="1">
      <x v="831"/>
      <x v="85"/>
      <x v="3"/>
      <x/>
    </i>
    <i r="1">
      <x v="832"/>
      <x v="2"/>
      <x v="3"/>
      <x/>
    </i>
    <i r="2">
      <x v="86"/>
      <x v="3"/>
      <x/>
    </i>
    <i r="1">
      <x v="833"/>
      <x v="2"/>
      <x v="3"/>
      <x/>
    </i>
    <i r="2">
      <x v="87"/>
      <x v="3"/>
      <x/>
    </i>
    <i r="2">
      <x v="88"/>
      <x v="416"/>
      <x v="17"/>
      <x v="853"/>
    </i>
    <i t="default">
      <x v="81"/>
    </i>
    <i>
      <x v="82"/>
      <x v="836"/>
      <x v="91"/>
      <x v="3"/>
      <x/>
    </i>
    <i r="2">
      <x v="92"/>
      <x v="1"/>
      <x v="14"/>
      <x v="8"/>
    </i>
    <i r="1">
      <x v="837"/>
      <x v="93"/>
      <x v="419"/>
      <x v="19"/>
      <x v="23"/>
    </i>
    <i r="2">
      <x v="95"/>
      <x v="3"/>
      <x/>
    </i>
    <i r="2">
      <x v="96"/>
      <x v="3"/>
      <x/>
    </i>
    <i r="1">
      <x v="838"/>
      <x v="97"/>
      <x v="3"/>
      <x/>
    </i>
    <i r="1">
      <x v="839"/>
      <x v="99"/>
      <x v="3"/>
      <x/>
    </i>
    <i r="1">
      <x v="841"/>
      <x v="100"/>
      <x v="3"/>
      <x/>
    </i>
    <i r="2">
      <x v="101"/>
      <x v="3"/>
      <x/>
    </i>
    <i r="2">
      <x v="102"/>
      <x v="3"/>
      <x/>
    </i>
    <i r="1">
      <x v="842"/>
      <x v="103"/>
      <x v="3"/>
      <x/>
    </i>
    <i r="1">
      <x v="843"/>
      <x v="105"/>
      <x v="33"/>
      <x v="11"/>
      <x v="8"/>
    </i>
    <i r="1">
      <x v="845"/>
      <x v="108"/>
      <x v="3"/>
      <x/>
    </i>
    <i r="2">
      <x v="109"/>
      <x v="3"/>
      <x/>
    </i>
    <i r="1">
      <x v="847"/>
      <x v="110"/>
      <x v="3"/>
      <x/>
    </i>
    <i r="1">
      <x v="848"/>
      <x v="117"/>
      <x v="3"/>
      <x/>
    </i>
    <i r="1">
      <x v="849"/>
      <x v="16"/>
      <x v="3"/>
      <x/>
    </i>
    <i t="default">
      <x v="82"/>
    </i>
    <i>
      <x v="83"/>
      <x v="847"/>
      <x v="110"/>
      <x v="3"/>
      <x/>
    </i>
    <i r="2">
      <x v="111"/>
      <x v="3"/>
      <x/>
    </i>
    <i r="2">
      <x v="112"/>
      <x v="3"/>
      <x/>
    </i>
    <i r="2">
      <x v="113"/>
      <x v="3"/>
      <x/>
    </i>
    <i r="2">
      <x v="114"/>
      <x v="3"/>
      <x/>
    </i>
    <i r="2">
      <x v="115"/>
      <x v="3"/>
      <x/>
    </i>
    <i r="1">
      <x v="848"/>
      <x v="117"/>
      <x v="3"/>
      <x/>
    </i>
    <i r="2">
      <x v="120"/>
      <x v="36"/>
      <x v="21"/>
      <x v="5"/>
    </i>
    <i r="1">
      <x v="849"/>
      <x v="16"/>
      <x v="3"/>
      <x/>
    </i>
    <i r="2">
      <x v="121"/>
      <x v="422"/>
      <x v="22"/>
      <x v="19"/>
    </i>
    <i t="default">
      <x v="83"/>
    </i>
    <i>
      <x v="84"/>
      <x v="850"/>
      <x v="124"/>
      <x v="3"/>
      <x/>
    </i>
    <i r="1">
      <x v="851"/>
      <x v="125"/>
      <x v="3"/>
      <x/>
    </i>
    <i r="2">
      <x v="126"/>
      <x v="3"/>
      <x/>
    </i>
    <i r="1">
      <x v="853"/>
      <x v="128"/>
      <x v="3"/>
      <x/>
    </i>
    <i r="2">
      <x v="129"/>
      <x v="3"/>
      <x/>
    </i>
    <i r="2">
      <x v="130"/>
      <x v="3"/>
      <x/>
    </i>
    <i r="1">
      <x v="854"/>
      <x v="132"/>
      <x v="3"/>
      <x/>
    </i>
    <i r="1">
      <x v="855"/>
      <x v="134"/>
      <x v="3"/>
      <x/>
    </i>
    <i r="2">
      <x v="135"/>
      <x v="3"/>
      <x/>
    </i>
    <i r="1">
      <x v="856"/>
      <x v="136"/>
      <x v="3"/>
      <x/>
    </i>
    <i r="1">
      <x v="858"/>
      <x v="139"/>
      <x v="3"/>
      <x/>
    </i>
    <i r="1">
      <x v="861"/>
      <x v="143"/>
      <x v="3"/>
      <x/>
    </i>
    <i r="1">
      <x v="863"/>
      <x v="146"/>
      <x v="3"/>
      <x/>
    </i>
    <i r="1">
      <x v="864"/>
      <x v="149"/>
      <x v="3"/>
      <x/>
    </i>
    <i t="default">
      <x v="84"/>
    </i>
    <i>
      <x v="85"/>
      <x v="867"/>
      <x v="154"/>
      <x v="26"/>
      <x v="25"/>
      <x v="23"/>
    </i>
    <i r="2">
      <x v="155"/>
      <x v="3"/>
      <x/>
    </i>
    <i r="2">
      <x v="156"/>
      <x v="3"/>
      <x/>
    </i>
    <i r="1">
      <x v="869"/>
      <x v="16"/>
      <x v="3"/>
      <x/>
    </i>
    <i r="2">
      <x v="158"/>
      <x v="3"/>
      <x/>
    </i>
    <i t="default">
      <x v="85"/>
    </i>
    <i>
      <x v="86"/>
      <x v="872"/>
      <x v="166"/>
      <x v="3"/>
      <x/>
    </i>
    <i r="1">
      <x v="873"/>
      <x v="167"/>
      <x v="3"/>
      <x/>
    </i>
    <i r="1">
      <x v="875"/>
      <x v="170"/>
      <x v="3"/>
      <x/>
    </i>
    <i r="2">
      <x v="172"/>
      <x v="3"/>
      <x/>
    </i>
    <i r="1">
      <x v="887"/>
      <x v="194"/>
      <x v="3"/>
      <x/>
    </i>
    <i r="1">
      <x v="888"/>
      <x v="196"/>
      <x v="3"/>
      <x/>
    </i>
    <i r="1">
      <x v="890"/>
      <x v="198"/>
      <x v="3"/>
      <x/>
    </i>
    <i r="2">
      <x v="199"/>
      <x v="3"/>
      <x/>
    </i>
    <i r="2">
      <x v="200"/>
      <x v="3"/>
      <x/>
    </i>
    <i r="1">
      <x v="893"/>
      <x v="206"/>
      <x v="3"/>
      <x/>
    </i>
    <i r="1">
      <x v="895"/>
      <x v="209"/>
      <x v="3"/>
      <x/>
    </i>
    <i r="1">
      <x v="896"/>
      <x v="211"/>
      <x v="3"/>
      <x/>
    </i>
    <i r="2">
      <x v="212"/>
      <x v="3"/>
      <x/>
    </i>
    <i r="1">
      <x v="897"/>
      <x v="214"/>
      <x v="3"/>
      <x/>
    </i>
    <i r="1">
      <x v="898"/>
      <x v="215"/>
      <x v="3"/>
      <x/>
    </i>
    <i r="2">
      <x v="216"/>
      <x v="3"/>
      <x/>
    </i>
    <i r="1">
      <x v="899"/>
      <x v="217"/>
      <x v="3"/>
      <x/>
    </i>
    <i r="1">
      <x v="900"/>
      <x v="219"/>
      <x v="3"/>
      <x/>
    </i>
    <i r="1">
      <x v="901"/>
      <x v="220"/>
      <x v="416"/>
      <x v="17"/>
      <x v="910"/>
    </i>
    <i r="2">
      <x v="222"/>
      <x v="3"/>
      <x/>
    </i>
    <i r="2">
      <x v="223"/>
      <x v="3"/>
      <x/>
    </i>
    <i r="1">
      <x v="902"/>
      <x v="2"/>
      <x v="3"/>
      <x/>
    </i>
    <i r="2">
      <x v="226"/>
      <x v="3"/>
      <x/>
    </i>
    <i r="1">
      <x v="903"/>
      <x v="2"/>
      <x v="3"/>
      <x/>
    </i>
    <i r="1">
      <x v="904"/>
      <x v="2"/>
      <x v="3"/>
      <x/>
    </i>
    <i r="1">
      <x v="905"/>
      <x v="2"/>
      <x v="3"/>
      <x/>
    </i>
    <i r="2">
      <x v="228"/>
      <x v="3"/>
      <x/>
    </i>
    <i r="2">
      <x v="229"/>
      <x v="3"/>
      <x/>
    </i>
    <i r="1">
      <x v="906"/>
      <x v="232"/>
      <x v="3"/>
      <x/>
    </i>
    <i r="2">
      <x v="233"/>
      <x v="3"/>
      <x/>
    </i>
    <i r="2">
      <x v="234"/>
      <x v="3"/>
      <x/>
    </i>
    <i r="1">
      <x v="907"/>
      <x v="2"/>
      <x v="3"/>
      <x/>
    </i>
    <i r="2">
      <x v="235"/>
      <x v="3"/>
      <x/>
    </i>
    <i r="2">
      <x v="236"/>
      <x v="3"/>
      <x/>
    </i>
    <i r="1">
      <x v="908"/>
      <x v="2"/>
      <x v="3"/>
      <x/>
    </i>
    <i r="2">
      <x v="237"/>
      <x v="3"/>
      <x/>
    </i>
    <i r="1">
      <x v="909"/>
      <x v="2"/>
      <x v="3"/>
      <x/>
    </i>
    <i r="2">
      <x v="238"/>
      <x v="3"/>
      <x/>
    </i>
    <i r="1">
      <x v="910"/>
      <x v="245"/>
      <x v="3"/>
      <x/>
    </i>
    <i r="2">
      <x v="246"/>
      <x v="3"/>
      <x/>
    </i>
    <i r="1">
      <x v="911"/>
      <x v="2"/>
      <x v="3"/>
      <x/>
    </i>
    <i r="1">
      <x v="912"/>
      <x v="2"/>
      <x v="3"/>
      <x/>
    </i>
    <i r="2">
      <x v="16"/>
      <x v="3"/>
      <x/>
    </i>
    <i r="2">
      <x v="247"/>
      <x v="3"/>
      <x/>
    </i>
    <i t="default">
      <x v="86"/>
    </i>
    <i>
      <x v="87"/>
      <x v="873"/>
      <x v="167"/>
      <x v="3"/>
      <x/>
    </i>
    <i r="1">
      <x v="875"/>
      <x v="171"/>
      <x v="3"/>
      <x/>
    </i>
    <i r="2">
      <x v="172"/>
      <x v="3"/>
      <x/>
    </i>
    <i r="1">
      <x v="876"/>
      <x v="173"/>
      <x v="3"/>
      <x/>
    </i>
    <i r="1">
      <x v="883"/>
      <x v="189"/>
      <x v="3"/>
      <x/>
    </i>
    <i r="1">
      <x v="891"/>
      <x v="202"/>
      <x v="3"/>
      <x/>
    </i>
    <i r="1">
      <x v="892"/>
      <x v="2"/>
      <x v="3"/>
      <x/>
    </i>
    <i r="2">
      <x v="52"/>
      <x v="3"/>
      <x/>
    </i>
    <i r="2">
      <x v="203"/>
      <x v="3"/>
      <x/>
    </i>
    <i r="1">
      <x v="893"/>
      <x v="204"/>
      <x v="426"/>
      <x v="29"/>
      <x v="2"/>
    </i>
    <i r="2">
      <x v="207"/>
      <x v="3"/>
      <x/>
    </i>
    <i r="1">
      <x v="895"/>
      <x v="209"/>
      <x v="3"/>
      <x/>
    </i>
    <i t="default">
      <x v="87"/>
    </i>
    <i>
      <x v="88"/>
      <x v="886"/>
      <x v="192"/>
      <x v="3"/>
      <x/>
    </i>
    <i t="default">
      <x v="88"/>
    </i>
    <i>
      <x v="89"/>
      <x v="898"/>
      <x v="51"/>
      <x v="416"/>
      <x v="14"/>
      <x v="7"/>
    </i>
    <i r="1">
      <x v="899"/>
      <x v="217"/>
      <x v="3"/>
      <x/>
    </i>
    <i r="1">
      <x v="900"/>
      <x v="218"/>
      <x v="3"/>
      <x/>
    </i>
    <i r="2">
      <x v="219"/>
      <x v="3"/>
      <x/>
    </i>
    <i r="1">
      <x v="901"/>
      <x v="224"/>
      <x v="3"/>
      <x/>
    </i>
    <i r="1">
      <x v="902"/>
      <x v="225"/>
      <x v="3"/>
      <x/>
    </i>
    <i r="1">
      <x v="903"/>
      <x v="227"/>
      <x v="3"/>
      <x/>
    </i>
    <i r="1">
      <x v="906"/>
      <x v="231"/>
      <x v="3"/>
      <x/>
    </i>
    <i r="2">
      <x v="234"/>
      <x v="3"/>
      <x/>
    </i>
    <i r="1">
      <x v="910"/>
      <x v="244"/>
      <x v="3"/>
      <x/>
    </i>
    <i r="2">
      <x v="245"/>
      <x v="3"/>
      <x/>
    </i>
    <i r="1">
      <x v="912"/>
      <x v="247"/>
      <x v="3"/>
      <x/>
    </i>
    <i r="1">
      <x v="913"/>
      <x v="248"/>
      <x v="3"/>
      <x/>
    </i>
    <i r="1">
      <x v="914"/>
      <x v="249"/>
      <x v="3"/>
      <x/>
    </i>
    <i r="1">
      <x v="917"/>
      <x v="251"/>
      <x v="3"/>
      <x/>
    </i>
    <i r="1">
      <x v="920"/>
      <x v="252"/>
      <x v="3"/>
      <x/>
    </i>
    <i r="1">
      <x v="921"/>
      <x v="2"/>
      <x v="3"/>
      <x/>
    </i>
    <i r="1">
      <x v="922"/>
      <x v="2"/>
      <x v="3"/>
      <x/>
    </i>
    <i r="1">
      <x v="923"/>
      <x v="253"/>
      <x v="3"/>
      <x/>
    </i>
    <i r="1">
      <x v="924"/>
      <x v="2"/>
      <x v="3"/>
      <x/>
    </i>
    <i r="2">
      <x v="257"/>
      <x v="3"/>
      <x/>
    </i>
    <i r="1">
      <x v="925"/>
      <x v="2"/>
      <x v="3"/>
      <x/>
    </i>
    <i r="1">
      <x v="926"/>
      <x v="2"/>
      <x v="3"/>
      <x/>
    </i>
    <i r="2">
      <x v="261"/>
      <x v="3"/>
      <x/>
    </i>
    <i r="1">
      <x v="927"/>
      <x v="2"/>
      <x v="3"/>
      <x/>
    </i>
    <i r="2">
      <x v="262"/>
      <x v="318"/>
      <x v="27"/>
      <x v="165"/>
    </i>
    <i r="1">
      <x v="928"/>
      <x v="2"/>
      <x v="3"/>
      <x/>
    </i>
    <i r="1">
      <x v="929"/>
      <x v="263"/>
      <x v="3"/>
      <x/>
    </i>
    <i t="default">
      <x v="89"/>
    </i>
    <i>
      <x v="90"/>
      <x v="924"/>
      <x v="256"/>
      <x v="3"/>
      <x/>
    </i>
    <i r="2">
      <x v="257"/>
      <x v="3"/>
      <x/>
    </i>
    <i r="1">
      <x v="925"/>
      <x v="258"/>
      <x v="3"/>
      <x/>
    </i>
    <i r="2">
      <x v="259"/>
      <x v="3"/>
      <x/>
    </i>
    <i r="1">
      <x v="926"/>
      <x v="260"/>
      <x v="3"/>
      <x/>
    </i>
    <i r="2">
      <x v="261"/>
      <x v="3"/>
      <x/>
    </i>
    <i r="1">
      <x v="929"/>
      <x v="220"/>
      <x v="416"/>
      <x v="17"/>
      <x v="13"/>
    </i>
    <i r="2">
      <x v="263"/>
      <x v="3"/>
      <x/>
    </i>
    <i r="2">
      <x v="266"/>
      <x v="3"/>
      <x/>
    </i>
    <i r="1">
      <x v="930"/>
      <x v="2"/>
      <x v="3"/>
      <x/>
    </i>
    <i r="2">
      <x v="267"/>
      <x v="424"/>
      <x v="30"/>
      <x v="353"/>
    </i>
    <i r="2">
      <x v="268"/>
      <x v="3"/>
      <x/>
    </i>
    <i r="1">
      <x v="931"/>
      <x v="2"/>
      <x v="3"/>
      <x/>
    </i>
    <i r="2">
      <x v="269"/>
      <x v="318"/>
      <x v="12"/>
      <x v="8"/>
    </i>
    <i r="2">
      <x v="270"/>
      <x v="3"/>
      <x/>
    </i>
    <i r="1">
      <x v="932"/>
      <x v="2"/>
      <x v="3"/>
      <x/>
    </i>
    <i r="1">
      <x v="933"/>
      <x v="2"/>
      <x v="3"/>
      <x/>
    </i>
    <i r="2">
      <x v="272"/>
      <x v="43"/>
      <x v="12"/>
      <x v="161"/>
    </i>
    <i r="1">
      <x v="934"/>
      <x v="275"/>
      <x v="3"/>
      <x/>
    </i>
    <i r="1">
      <x v="935"/>
      <x v="2"/>
      <x v="3"/>
      <x/>
    </i>
    <i r="2">
      <x v="278"/>
      <x v="3"/>
      <x/>
    </i>
    <i r="1">
      <x v="936"/>
      <x v="2"/>
      <x v="3"/>
      <x/>
    </i>
    <i r="2">
      <x v="279"/>
      <x v="3"/>
      <x/>
    </i>
    <i r="1">
      <x v="937"/>
      <x v="220"/>
      <x v="416"/>
      <x v="17"/>
      <x v="933"/>
    </i>
    <i t="default">
      <x v="90"/>
    </i>
    <i>
      <x v="91"/>
      <x v="674"/>
      <x v="2"/>
      <x v="3"/>
      <x/>
    </i>
    <i r="2">
      <x v="323"/>
      <x v="3"/>
      <x/>
    </i>
    <i r="1">
      <x v="924"/>
      <x v="257"/>
      <x v="3"/>
      <x/>
    </i>
    <i r="1">
      <x v="925"/>
      <x v="258"/>
      <x v="3"/>
      <x/>
    </i>
    <i r="1">
      <x v="926"/>
      <x v="261"/>
      <x v="3"/>
      <x/>
    </i>
    <i r="1">
      <x v="929"/>
      <x v="263"/>
      <x v="3"/>
      <x/>
    </i>
    <i r="2">
      <x v="264"/>
      <x v="3"/>
      <x/>
    </i>
    <i r="1">
      <x v="934"/>
      <x v="277"/>
      <x v="3"/>
      <x/>
    </i>
    <i r="1">
      <x v="935"/>
      <x v="278"/>
      <x v="3"/>
      <x/>
    </i>
    <i r="1">
      <x v="936"/>
      <x v="280"/>
      <x v="3"/>
      <x/>
    </i>
    <i r="1">
      <x v="937"/>
      <x v="2"/>
      <x v="3"/>
      <x/>
    </i>
    <i r="2">
      <x v="220"/>
      <x v="416"/>
      <x v="17"/>
      <x v="934"/>
    </i>
    <i r="2">
      <x v="282"/>
      <x v="3"/>
      <x/>
    </i>
    <i r="2">
      <x v="283"/>
      <x v="3"/>
      <x/>
    </i>
    <i r="1">
      <x v="938"/>
      <x v="2"/>
      <x v="3"/>
      <x/>
    </i>
    <i r="2">
      <x v="285"/>
      <x v="3"/>
      <x/>
    </i>
    <i r="2">
      <x v="286"/>
      <x v="3"/>
      <x/>
    </i>
    <i r="1">
      <x v="939"/>
      <x v="2"/>
      <x v="3"/>
      <x/>
    </i>
    <i r="1">
      <x v="940"/>
      <x v="287"/>
      <x v="3"/>
      <x/>
    </i>
    <i r="2">
      <x v="288"/>
      <x v="3"/>
      <x/>
    </i>
    <i r="2">
      <x v="291"/>
      <x v="3"/>
      <x/>
    </i>
    <i r="2">
      <x v="292"/>
      <x v="3"/>
      <x/>
    </i>
    <i r="1">
      <x v="941"/>
      <x v="191"/>
      <x v="424"/>
      <x v="27"/>
      <x v="7"/>
    </i>
    <i r="1">
      <x v="942"/>
      <x v="2"/>
      <x v="3"/>
      <x/>
    </i>
    <i r="2">
      <x v="293"/>
      <x v="3"/>
      <x/>
    </i>
    <i r="1">
      <x v="943"/>
      <x v="2"/>
      <x v="3"/>
      <x/>
    </i>
    <i r="2">
      <x v="294"/>
      <x v="3"/>
      <x/>
    </i>
    <i r="2">
      <x v="295"/>
      <x v="3"/>
      <x/>
    </i>
    <i r="1">
      <x v="944"/>
      <x v="2"/>
      <x v="3"/>
      <x/>
    </i>
    <i r="2">
      <x v="297"/>
      <x v="3"/>
      <x/>
    </i>
    <i r="1">
      <x v="945"/>
      <x v="2"/>
      <x v="3"/>
      <x/>
    </i>
    <i r="2">
      <x v="298"/>
      <x v="3"/>
      <x/>
    </i>
    <i r="1">
      <x v="946"/>
      <x v="2"/>
      <x v="3"/>
      <x/>
    </i>
    <i r="1">
      <x v="947"/>
      <x v="288"/>
      <x v="3"/>
      <x/>
    </i>
    <i r="1">
      <x v="948"/>
      <x v="300"/>
      <x v="3"/>
      <x/>
    </i>
    <i r="1">
      <x v="950"/>
      <x v="2"/>
      <x v="3"/>
      <x/>
    </i>
    <i r="2">
      <x v="192"/>
      <x v="3"/>
      <x/>
    </i>
    <i r="1">
      <x v="951"/>
      <x v="2"/>
      <x v="3"/>
      <x/>
    </i>
    <i r="1">
      <x v="952"/>
      <x v="305"/>
      <x v="3"/>
      <x/>
    </i>
    <i r="1">
      <x v="953"/>
      <x v="2"/>
      <x v="3"/>
      <x/>
    </i>
    <i r="2">
      <x v="306"/>
      <x v="3"/>
      <x/>
    </i>
    <i r="1">
      <x v="954"/>
      <x v="307"/>
      <x v="3"/>
      <x/>
    </i>
    <i r="1">
      <x v="955"/>
      <x v="308"/>
      <x v="3"/>
      <x/>
    </i>
    <i r="2">
      <x v="310"/>
      <x v="3"/>
      <x/>
    </i>
    <i r="1">
      <x v="956"/>
      <x v="2"/>
      <x v="3"/>
      <x/>
    </i>
    <i r="2">
      <x v="312"/>
      <x v="3"/>
      <x/>
    </i>
    <i r="2">
      <x v="313"/>
      <x v="3"/>
      <x/>
    </i>
    <i r="1">
      <x v="957"/>
      <x v="2"/>
      <x v="3"/>
      <x/>
    </i>
    <i r="2">
      <x v="314"/>
      <x v="3"/>
      <x/>
    </i>
    <i r="1">
      <x v="958"/>
      <x v="2"/>
      <x v="3"/>
      <x/>
    </i>
    <i r="2">
      <x v="315"/>
      <x v="3"/>
      <x/>
    </i>
    <i r="1">
      <x v="959"/>
      <x v="316"/>
      <x v="3"/>
      <x/>
    </i>
    <i r="1">
      <x v="960"/>
      <x v="2"/>
      <x v="3"/>
      <x/>
    </i>
    <i r="2">
      <x v="51"/>
      <x v="416"/>
      <x v="14"/>
      <x v="8"/>
    </i>
    <i r="2">
      <x v="317"/>
      <x v="3"/>
      <x/>
    </i>
    <i r="2">
      <x v="318"/>
      <x v="3"/>
      <x/>
    </i>
    <i r="1">
      <x v="961"/>
      <x v="2"/>
      <x v="3"/>
      <x/>
    </i>
    <i r="2">
      <x v="319"/>
      <x v="3"/>
      <x/>
    </i>
    <i r="2">
      <x v="320"/>
      <x v="3"/>
      <x/>
    </i>
    <i r="1">
      <x v="962"/>
      <x v="2"/>
      <x v="3"/>
      <x/>
    </i>
    <i r="2">
      <x v="321"/>
      <x v="3"/>
      <x/>
    </i>
    <i r="2">
      <x v="322"/>
      <x v="3"/>
      <x/>
    </i>
    <i r="1">
      <x v="963"/>
      <x v="324"/>
      <x v="3"/>
      <x/>
    </i>
    <i r="1">
      <x v="964"/>
      <x v="2"/>
      <x v="3"/>
      <x/>
    </i>
    <i r="1">
      <x v="965"/>
      <x v="326"/>
      <x v="3"/>
      <x/>
    </i>
    <i r="2">
      <x v="328"/>
      <x v="3"/>
      <x/>
    </i>
    <i t="default">
      <x v="91"/>
    </i>
    <i>
      <x v="92"/>
      <x v="934"/>
      <x v="274"/>
      <x v="3"/>
      <x/>
    </i>
    <i r="2">
      <x v="276"/>
      <x v="3"/>
      <x/>
    </i>
    <i r="2">
      <x v="277"/>
      <x v="3"/>
      <x/>
    </i>
    <i r="1">
      <x v="935"/>
      <x v="278"/>
      <x v="3"/>
      <x/>
    </i>
    <i r="1">
      <x v="936"/>
      <x v="280"/>
      <x v="3"/>
      <x/>
    </i>
    <i r="1">
      <x v="937"/>
      <x v="283"/>
      <x v="3"/>
      <x/>
    </i>
    <i r="1">
      <x v="938"/>
      <x v="285"/>
      <x v="3"/>
      <x/>
    </i>
    <i r="1">
      <x v="940"/>
      <x v="287"/>
      <x v="3"/>
      <x/>
    </i>
    <i r="1">
      <x v="943"/>
      <x v="295"/>
      <x v="3"/>
      <x/>
    </i>
    <i r="1">
      <x v="944"/>
      <x v="296"/>
      <x v="3"/>
      <x/>
    </i>
    <i r="1">
      <x v="947"/>
      <x v="299"/>
      <x v="3"/>
      <x/>
    </i>
    <i r="1">
      <x v="949"/>
      <x v="301"/>
      <x v="3"/>
      <x/>
    </i>
    <i r="1">
      <x v="950"/>
      <x v="192"/>
      <x v="3"/>
      <x/>
    </i>
    <i t="default">
      <x v="92"/>
    </i>
    <i>
      <x v="93"/>
      <x v="938"/>
      <x v="284"/>
      <x v="37"/>
      <x v="31"/>
      <x v="8"/>
    </i>
    <i r="2">
      <x v="286"/>
      <x v="3"/>
      <x/>
    </i>
    <i r="1">
      <x v="940"/>
      <x v="287"/>
      <x v="3"/>
      <x/>
    </i>
    <i r="2">
      <x v="289"/>
      <x v="3"/>
      <x/>
    </i>
    <i r="2">
      <x v="290"/>
      <x v="3"/>
      <x/>
    </i>
    <i r="1">
      <x v="947"/>
      <x v="16"/>
      <x v="3"/>
      <x/>
    </i>
    <i t="default">
      <x v="93"/>
    </i>
    <i>
      <x v="94"/>
      <x v="966"/>
      <x v="2"/>
      <x v="3"/>
      <x/>
    </i>
    <i r="2">
      <x v="329"/>
      <x v="15"/>
      <x v="32"/>
      <x v="178"/>
    </i>
    <i r="2">
      <x v="330"/>
      <x v="3"/>
      <x/>
    </i>
    <i r="1">
      <x v="967"/>
      <x v="2"/>
      <x v="3"/>
      <x/>
    </i>
    <i r="1">
      <x v="968"/>
      <x v="2"/>
      <x v="3"/>
      <x/>
    </i>
    <i r="2">
      <x v="331"/>
      <x v="3"/>
      <x/>
    </i>
    <i r="1">
      <x v="969"/>
      <x v="2"/>
      <x v="3"/>
      <x/>
    </i>
    <i r="2">
      <x v="332"/>
      <x v="3"/>
      <x/>
    </i>
    <i r="1">
      <x v="970"/>
      <x v="333"/>
      <x v="3"/>
      <x/>
    </i>
    <i r="1">
      <x v="971"/>
      <x v="2"/>
      <x v="3"/>
      <x/>
    </i>
    <i r="2">
      <x v="334"/>
      <x v="3"/>
      <x/>
    </i>
    <i r="1">
      <x v="972"/>
      <x v="2"/>
      <x v="3"/>
      <x/>
    </i>
    <i r="1">
      <x v="973"/>
      <x v="119"/>
      <x v="33"/>
      <x v="19"/>
      <x v="86"/>
    </i>
    <i r="2">
      <x v="335"/>
      <x v="3"/>
      <x/>
    </i>
    <i r="2">
      <x v="336"/>
      <x v="3"/>
      <x/>
    </i>
    <i r="1">
      <x v="974"/>
      <x v="2"/>
      <x v="3"/>
      <x/>
    </i>
    <i r="2">
      <x v="337"/>
      <x v="3"/>
      <x/>
    </i>
    <i r="1">
      <x v="975"/>
      <x v="2"/>
      <x v="3"/>
      <x/>
    </i>
    <i r="2">
      <x v="288"/>
      <x v="3"/>
      <x/>
    </i>
    <i r="1">
      <x v="976"/>
      <x v="338"/>
      <x v="3"/>
      <x/>
    </i>
    <i r="1">
      <x v="977"/>
      <x v="2"/>
      <x v="3"/>
      <x/>
    </i>
    <i r="1">
      <x v="978"/>
      <x v="339"/>
      <x v="3"/>
      <x/>
    </i>
    <i r="2">
      <x v="340"/>
      <x v="3"/>
      <x/>
    </i>
    <i r="2">
      <x v="343"/>
      <x v="3"/>
      <x/>
    </i>
    <i r="2">
      <x v="344"/>
      <x v="3"/>
      <x/>
    </i>
    <i r="1">
      <x v="979"/>
      <x v="2"/>
      <x v="3"/>
      <x/>
    </i>
    <i r="1">
      <x v="980"/>
      <x v="2"/>
      <x v="3"/>
      <x/>
    </i>
    <i r="1">
      <x v="981"/>
      <x v="2"/>
      <x v="3"/>
      <x/>
    </i>
    <i r="2">
      <x v="345"/>
      <x v="3"/>
      <x/>
    </i>
    <i r="2">
      <x v="347"/>
      <x v="3"/>
      <x/>
    </i>
    <i r="1">
      <x v="982"/>
      <x v="2"/>
      <x v="3"/>
      <x/>
    </i>
    <i r="2">
      <x v="348"/>
      <x v="3"/>
      <x/>
    </i>
    <i r="1">
      <x v="983"/>
      <x v="2"/>
      <x v="3"/>
      <x/>
    </i>
    <i r="1">
      <x v="984"/>
      <x v="2"/>
      <x v="3"/>
      <x/>
    </i>
    <i r="1">
      <x v="985"/>
      <x v="2"/>
      <x v="3"/>
      <x/>
    </i>
    <i r="2">
      <x v="350"/>
      <x v="3"/>
      <x/>
    </i>
    <i r="2">
      <x v="351"/>
      <x v="3"/>
      <x/>
    </i>
    <i r="1">
      <x v="986"/>
      <x v="2"/>
      <x v="3"/>
      <x/>
    </i>
    <i r="2">
      <x v="352"/>
      <x v="427"/>
      <x v="33"/>
      <x v="411"/>
    </i>
    <i r="2">
      <x v="353"/>
      <x v="3"/>
      <x/>
    </i>
    <i r="1">
      <x v="987"/>
      <x v="2"/>
      <x v="3"/>
      <x/>
    </i>
    <i r="2">
      <x v="354"/>
      <x v="3"/>
      <x/>
    </i>
    <i r="1">
      <x v="988"/>
      <x v="2"/>
      <x v="3"/>
      <x/>
    </i>
    <i r="1">
      <x v="989"/>
      <x v="355"/>
      <x v="3"/>
      <x/>
    </i>
    <i r="1">
      <x v="990"/>
      <x v="2"/>
      <x v="3"/>
      <x/>
    </i>
    <i r="1">
      <x v="991"/>
      <x v="2"/>
      <x v="3"/>
      <x/>
    </i>
    <i r="2">
      <x v="358"/>
      <x v="206"/>
      <x v="24"/>
      <x v="95"/>
    </i>
    <i r="2">
      <x v="359"/>
      <x v="33"/>
      <x v="34"/>
      <x v="3"/>
    </i>
    <i r="2">
      <x v="360"/>
      <x v="3"/>
      <x/>
    </i>
    <i r="2">
      <x v="361"/>
      <x v="3"/>
      <x/>
    </i>
    <i r="1">
      <x v="992"/>
      <x v="2"/>
      <x v="3"/>
      <x/>
    </i>
    <i r="2">
      <x v="362"/>
      <x v="3"/>
      <x/>
    </i>
    <i r="2">
      <x v="364"/>
      <x v="20"/>
      <x v="12"/>
      <x v="975"/>
    </i>
    <i t="default">
      <x v="94"/>
    </i>
    <i>
      <x v="95"/>
      <x v="981"/>
      <x v="346"/>
      <x v="3"/>
      <x/>
    </i>
    <i r="1">
      <x v="982"/>
      <x v="348"/>
      <x v="3"/>
      <x/>
    </i>
    <i r="1">
      <x v="983"/>
      <x v="349"/>
      <x v="3"/>
      <x/>
    </i>
    <i r="1">
      <x v="990"/>
      <x v="356"/>
      <x v="3"/>
      <x/>
    </i>
    <i r="1">
      <x v="992"/>
      <x v="363"/>
      <x v="3"/>
      <x/>
    </i>
    <i r="2">
      <x v="364"/>
      <x v="20"/>
      <x v="12"/>
      <x v="976"/>
    </i>
    <i r="1">
      <x v="993"/>
      <x v="2"/>
      <x v="3"/>
      <x/>
    </i>
    <i r="2">
      <x v="19"/>
      <x v="408"/>
      <x v="36"/>
      <x v="46"/>
    </i>
    <i r="2">
      <x v="191"/>
      <x v="424"/>
      <x v="27"/>
      <x v="8"/>
    </i>
    <i r="2">
      <x v="365"/>
      <x v="3"/>
      <x/>
    </i>
    <i r="2">
      <x v="366"/>
      <x v="3"/>
      <x/>
    </i>
    <i r="1">
      <x v="994"/>
      <x v="367"/>
      <x v="3"/>
      <x/>
    </i>
    <i r="1">
      <x v="995"/>
      <x v="2"/>
      <x v="3"/>
      <x/>
    </i>
    <i r="1">
      <x v="996"/>
      <x v="2"/>
      <x v="3"/>
      <x/>
    </i>
    <i r="2">
      <x v="368"/>
      <x v="428"/>
      <x v="27"/>
      <x v="8"/>
    </i>
    <i r="2">
      <x v="369"/>
      <x v="3"/>
      <x/>
    </i>
    <i r="1">
      <x v="997"/>
      <x v="2"/>
      <x v="3"/>
      <x/>
    </i>
    <i r="2">
      <x v="370"/>
      <x v="3"/>
      <x/>
    </i>
    <i r="1">
      <x v="998"/>
      <x v="2"/>
      <x v="3"/>
      <x/>
    </i>
    <i r="1">
      <x v="999"/>
      <x v="2"/>
      <x v="3"/>
      <x/>
    </i>
    <i r="1">
      <x v="1000"/>
      <x v="2"/>
      <x v="3"/>
      <x/>
    </i>
    <i r="2">
      <x v="191"/>
      <x v="424"/>
      <x v="27"/>
      <x v="7"/>
    </i>
    <i r="1">
      <x v="1001"/>
      <x v="73"/>
      <x v="3"/>
      <x/>
    </i>
    <i r="2">
      <x v="288"/>
      <x v="3"/>
      <x/>
    </i>
    <i r="2">
      <x v="373"/>
      <x v="3"/>
      <x/>
    </i>
    <i r="2">
      <x v="374"/>
      <x v="3"/>
      <x/>
    </i>
    <i r="1">
      <x v="1002"/>
      <x v="2"/>
      <x v="3"/>
      <x/>
    </i>
    <i r="1">
      <x v="1003"/>
      <x v="2"/>
      <x v="3"/>
      <x/>
    </i>
    <i r="2">
      <x v="375"/>
      <x v="429"/>
      <x v="37"/>
      <x v="310"/>
    </i>
    <i r="1">
      <x v="1004"/>
      <x v="2"/>
      <x v="3"/>
      <x/>
    </i>
    <i r="2">
      <x v="379"/>
      <x v="3"/>
      <x/>
    </i>
    <i r="1">
      <x v="1005"/>
      <x v="2"/>
      <x v="3"/>
      <x/>
    </i>
    <i r="2">
      <x v="380"/>
      <x v="3"/>
      <x/>
    </i>
    <i r="2">
      <x v="381"/>
      <x v="3"/>
      <x/>
    </i>
    <i r="1">
      <x v="1006"/>
      <x v="382"/>
      <x v="3"/>
      <x/>
    </i>
    <i r="1">
      <x v="1007"/>
      <x v="2"/>
      <x v="3"/>
      <x/>
    </i>
    <i r="1">
      <x v="1008"/>
      <x v="384"/>
      <x v="3"/>
      <x/>
    </i>
    <i r="2">
      <x v="385"/>
      <x v="3"/>
      <x/>
    </i>
    <i r="2">
      <x v="387"/>
      <x v="3"/>
      <x/>
    </i>
    <i r="1">
      <x v="1009"/>
      <x v="2"/>
      <x v="3"/>
      <x/>
    </i>
    <i r="2">
      <x v="391"/>
      <x v="3"/>
      <x/>
    </i>
    <i r="1">
      <x v="1010"/>
      <x v="2"/>
      <x v="3"/>
      <x/>
    </i>
    <i r="2">
      <x v="393"/>
      <x v="3"/>
      <x/>
    </i>
    <i r="1">
      <x v="1011"/>
      <x v="2"/>
      <x v="3"/>
      <x/>
    </i>
    <i r="1">
      <x v="1012"/>
      <x v="2"/>
      <x v="3"/>
      <x/>
    </i>
    <i r="2">
      <x v="396"/>
      <x v="51"/>
      <x v="20"/>
      <x v="316"/>
    </i>
    <i r="2">
      <x v="398"/>
      <x v="3"/>
      <x/>
    </i>
    <i r="1">
      <x v="1013"/>
      <x v="399"/>
      <x v="3"/>
      <x/>
    </i>
    <i r="1">
      <x v="1014"/>
      <x v="2"/>
      <x v="3"/>
      <x/>
    </i>
    <i r="2">
      <x v="402"/>
      <x v="56"/>
      <x v="37"/>
      <x v="368"/>
    </i>
    <i r="2">
      <x v="403"/>
      <x v="430"/>
      <x v="38"/>
      <x v="193"/>
    </i>
    <i r="5">
      <x v="986"/>
    </i>
    <i r="2">
      <x v="404"/>
      <x v="40"/>
      <x v="27"/>
      <x v="193"/>
    </i>
    <i r="1">
      <x v="1015"/>
      <x v="401"/>
      <x v="3"/>
      <x/>
    </i>
    <i r="1">
      <x v="1016"/>
      <x v="406"/>
      <x v="3"/>
      <x/>
    </i>
    <i r="1">
      <x v="1017"/>
      <x v="2"/>
      <x v="3"/>
      <x/>
    </i>
    <i r="1">
      <x v="1018"/>
      <x v="2"/>
      <x v="3"/>
      <x/>
    </i>
    <i r="2">
      <x v="409"/>
      <x v="3"/>
      <x/>
    </i>
    <i r="1">
      <x v="1019"/>
      <x v="2"/>
      <x v="3"/>
      <x/>
    </i>
    <i r="2">
      <x v="130"/>
      <x v="3"/>
      <x/>
    </i>
    <i r="1">
      <x v="1020"/>
      <x v="411"/>
      <x v="3"/>
      <x/>
    </i>
    <i r="1">
      <x v="1021"/>
      <x v="412"/>
      <x v="3"/>
      <x/>
    </i>
    <i r="1">
      <x v="1022"/>
      <x v="2"/>
      <x v="3"/>
      <x/>
    </i>
    <i r="2">
      <x v="414"/>
      <x v="431"/>
      <x v="39"/>
      <x v="221"/>
    </i>
    <i r="1">
      <x v="1023"/>
      <x v="2"/>
      <x v="3"/>
      <x/>
    </i>
    <i r="1">
      <x v="1024"/>
      <x v="2"/>
      <x v="3"/>
      <x/>
    </i>
    <i r="1">
      <x v="1025"/>
      <x v="2"/>
      <x v="3"/>
      <x/>
    </i>
    <i r="2">
      <x v="423"/>
      <x v="3"/>
      <x/>
    </i>
    <i r="1">
      <x v="1026"/>
      <x v="2"/>
      <x v="3"/>
      <x/>
    </i>
    <i r="2">
      <x v="426"/>
      <x v="432"/>
      <x v="21"/>
      <x v="149"/>
    </i>
    <i r="1">
      <x v="1028"/>
      <x v="430"/>
      <x v="3"/>
      <x/>
    </i>
    <i r="1">
      <x v="1029"/>
      <x v="431"/>
      <x v="3"/>
      <x/>
    </i>
    <i r="1">
      <x v="1030"/>
      <x v="2"/>
      <x v="3"/>
      <x/>
    </i>
    <i r="2">
      <x v="288"/>
      <x v="3"/>
      <x/>
    </i>
    <i r="2">
      <x v="439"/>
      <x v="3"/>
      <x/>
    </i>
    <i r="1">
      <x v="1031"/>
      <x v="2"/>
      <x v="3"/>
      <x/>
    </i>
    <i r="2">
      <x v="441"/>
      <x v="3"/>
      <x/>
    </i>
    <i r="1">
      <x v="1032"/>
      <x v="2"/>
      <x v="3"/>
      <x/>
    </i>
    <i r="1">
      <x v="1033"/>
      <x v="2"/>
      <x v="3"/>
      <x/>
    </i>
    <i r="2">
      <x v="442"/>
      <x v="3"/>
      <x/>
    </i>
    <i r="2">
      <x v="443"/>
      <x v="3"/>
      <x/>
    </i>
    <i r="1">
      <x v="1035"/>
      <x v="2"/>
      <x v="3"/>
      <x/>
    </i>
    <i r="2">
      <x v="445"/>
      <x v="3"/>
      <x/>
    </i>
    <i r="1">
      <x v="1036"/>
      <x v="446"/>
      <x v="3"/>
      <x/>
    </i>
    <i r="1">
      <x v="1037"/>
      <x v="2"/>
      <x v="3"/>
      <x/>
    </i>
    <i r="2">
      <x v="448"/>
      <x v="3"/>
      <x/>
    </i>
    <i r="1">
      <x v="1038"/>
      <x v="2"/>
      <x v="3"/>
      <x/>
    </i>
    <i r="2">
      <x v="454"/>
      <x v="3"/>
      <x/>
    </i>
    <i r="1">
      <x v="1039"/>
      <x v="2"/>
      <x v="3"/>
      <x/>
    </i>
    <i r="2">
      <x v="455"/>
      <x v="433"/>
      <x v="40"/>
      <x v="414"/>
    </i>
    <i r="2">
      <x v="456"/>
      <x v="3"/>
      <x/>
    </i>
    <i r="1">
      <x v="1040"/>
      <x v="457"/>
      <x v="3"/>
      <x/>
    </i>
    <i r="1">
      <x v="1041"/>
      <x v="2"/>
      <x v="3"/>
      <x/>
    </i>
    <i r="1">
      <x v="1043"/>
      <x v="461"/>
      <x v="3"/>
      <x/>
    </i>
    <i r="1">
      <x v="1044"/>
      <x v="462"/>
      <x v="429"/>
      <x v="19"/>
      <x v="7"/>
    </i>
    <i r="2">
      <x v="464"/>
      <x v="3"/>
      <x/>
    </i>
    <i r="1">
      <x v="1045"/>
      <x v="2"/>
      <x v="3"/>
      <x/>
    </i>
    <i r="1">
      <x v="1047"/>
      <x v="2"/>
      <x v="3"/>
      <x/>
    </i>
    <i r="2">
      <x v="191"/>
      <x v="424"/>
      <x v="27"/>
      <x v="8"/>
    </i>
    <i r="2">
      <x v="468"/>
      <x v="3"/>
      <x/>
    </i>
    <i r="1">
      <x v="1048"/>
      <x v="471"/>
      <x v="3"/>
      <x/>
    </i>
    <i r="1">
      <x v="1049"/>
      <x v="2"/>
      <x v="3"/>
      <x/>
    </i>
    <i r="2">
      <x v="472"/>
      <x v="424"/>
      <x v="41"/>
      <x v="199"/>
    </i>
    <i r="2">
      <x v="473"/>
      <x v="3"/>
      <x/>
    </i>
    <i r="1">
      <x v="1050"/>
      <x v="2"/>
      <x v="3"/>
      <x/>
    </i>
    <i r="2">
      <x v="414"/>
      <x v="431"/>
      <x v="39"/>
      <x v="176"/>
    </i>
    <i r="2">
      <x v="475"/>
      <x v="202"/>
      <x/>
    </i>
    <i r="2">
      <x v="476"/>
      <x v="3"/>
      <x/>
    </i>
    <i r="1">
      <x v="1051"/>
      <x v="2"/>
      <x v="3"/>
      <x/>
    </i>
    <i r="1">
      <x v="1052"/>
      <x v="2"/>
      <x v="3"/>
      <x/>
    </i>
    <i r="2">
      <x v="479"/>
      <x v="434"/>
      <x v="42"/>
      <x v="353"/>
    </i>
    <i r="1">
      <x v="1053"/>
      <x v="2"/>
      <x v="3"/>
      <x/>
    </i>
    <i r="2">
      <x v="481"/>
      <x v="435"/>
      <x v="43"/>
      <x v="316"/>
    </i>
    <i r="2">
      <x v="482"/>
      <x v="436"/>
      <x/>
    </i>
    <i r="2">
      <x v="483"/>
      <x v="416"/>
      <x v="44"/>
      <x v="167"/>
    </i>
    <i r="1">
      <x v="1054"/>
      <x v="2"/>
      <x v="3"/>
      <x/>
    </i>
    <i r="1">
      <x v="1055"/>
      <x v="2"/>
      <x v="3"/>
      <x/>
    </i>
    <i r="2">
      <x v="486"/>
      <x v="3"/>
      <x/>
    </i>
    <i r="1">
      <x v="1056"/>
      <x v="2"/>
      <x v="3"/>
      <x/>
    </i>
    <i r="2">
      <x v="288"/>
      <x v="3"/>
      <x/>
    </i>
    <i r="2">
      <x v="487"/>
      <x v="3"/>
      <x/>
    </i>
    <i r="1">
      <x v="1057"/>
      <x v="2"/>
      <x v="3"/>
      <x/>
    </i>
    <i r="2">
      <x v="16"/>
      <x v="3"/>
      <x/>
    </i>
    <i r="2">
      <x v="489"/>
      <x v="298"/>
      <x v="46"/>
      <x v="5"/>
    </i>
    <i r="2">
      <x v="490"/>
      <x v="3"/>
      <x/>
    </i>
    <i r="2">
      <x v="491"/>
      <x v="3"/>
      <x/>
    </i>
    <i r="1">
      <x v="1058"/>
      <x v="492"/>
      <x v="3"/>
      <x/>
    </i>
    <i r="1">
      <x v="1059"/>
      <x v="2"/>
      <x v="3"/>
      <x/>
    </i>
    <i r="2">
      <x v="493"/>
      <x v="23"/>
      <x v="47"/>
      <x v="3"/>
    </i>
    <i r="1">
      <x v="1060"/>
      <x v="88"/>
      <x v="416"/>
      <x v="17"/>
      <x v="26"/>
    </i>
    <i r="2">
      <x v="494"/>
      <x v="3"/>
      <x/>
    </i>
    <i r="2">
      <x v="498"/>
      <x v="3"/>
      <x/>
    </i>
    <i r="1">
      <x v="1061"/>
      <x v="2"/>
      <x v="3"/>
      <x/>
    </i>
    <i r="2">
      <x v="499"/>
      <x v="3"/>
      <x/>
    </i>
    <i r="1">
      <x v="1062"/>
      <x v="2"/>
      <x v="3"/>
      <x/>
    </i>
    <i r="1">
      <x v="1063"/>
      <x v="2"/>
      <x v="3"/>
      <x/>
    </i>
    <i r="1">
      <x v="1064"/>
      <x v="2"/>
      <x v="3"/>
      <x/>
    </i>
    <i r="1">
      <x v="1065"/>
      <x v="2"/>
      <x v="3"/>
      <x/>
    </i>
    <i r="2">
      <x v="502"/>
      <x v="437"/>
      <x/>
    </i>
    <i r="1">
      <x v="1066"/>
      <x v="2"/>
      <x v="3"/>
      <x/>
    </i>
    <i r="1">
      <x v="1067"/>
      <x v="2"/>
      <x v="3"/>
      <x/>
    </i>
    <i r="2">
      <x v="503"/>
      <x v="27"/>
      <x v="18"/>
      <x v="203"/>
    </i>
    <i r="2">
      <x v="504"/>
      <x v="3"/>
      <x/>
    </i>
    <i r="1">
      <x v="1068"/>
      <x v="2"/>
      <x v="3"/>
      <x/>
    </i>
    <i r="1">
      <x v="1069"/>
      <x v="2"/>
      <x v="3"/>
      <x/>
    </i>
    <i r="1">
      <x v="1070"/>
      <x v="2"/>
      <x v="3"/>
      <x/>
    </i>
    <i r="2">
      <x v="509"/>
      <x v="429"/>
      <x v="7"/>
      <x v="148"/>
    </i>
    <i r="2">
      <x v="511"/>
      <x v="3"/>
      <x/>
    </i>
    <i r="1">
      <x v="1072"/>
      <x v="2"/>
      <x v="3"/>
      <x/>
    </i>
    <i r="1">
      <x v="1073"/>
      <x v="2"/>
      <x v="3"/>
      <x/>
    </i>
    <i r="2">
      <x v="513"/>
      <x v="3"/>
      <x/>
    </i>
    <i r="1">
      <x v="1074"/>
      <x v="2"/>
      <x v="3"/>
      <x/>
    </i>
    <i r="2">
      <x v="515"/>
      <x v="40"/>
      <x v="27"/>
      <x v="143"/>
    </i>
    <i r="1">
      <x v="1075"/>
      <x v="2"/>
      <x v="3"/>
      <x/>
    </i>
    <i r="2">
      <x v="516"/>
      <x v="429"/>
      <x v="37"/>
      <x v="1025"/>
    </i>
    <i r="1">
      <x v="1076"/>
      <x v="2"/>
      <x v="3"/>
      <x/>
    </i>
    <i r="1">
      <x v="1077"/>
      <x v="2"/>
      <x v="3"/>
      <x/>
    </i>
    <i r="2">
      <x v="519"/>
      <x v="3"/>
      <x/>
    </i>
    <i r="1">
      <x v="1078"/>
      <x v="2"/>
      <x v="3"/>
      <x/>
    </i>
    <i r="1">
      <x v="1080"/>
      <x v="2"/>
      <x v="3"/>
      <x/>
    </i>
    <i r="2">
      <x v="288"/>
      <x v="3"/>
      <x/>
    </i>
    <i r="1">
      <x v="1081"/>
      <x v="2"/>
      <x v="3"/>
      <x/>
    </i>
    <i r="1">
      <x v="1082"/>
      <x v="2"/>
      <x v="3"/>
      <x/>
    </i>
    <i r="2">
      <x v="525"/>
      <x v="3"/>
      <x/>
    </i>
    <i r="2">
      <x v="526"/>
      <x v="401"/>
      <x v="23"/>
      <x v="411"/>
    </i>
    <i r="1">
      <x v="1083"/>
      <x v="2"/>
      <x v="3"/>
      <x/>
    </i>
    <i r="2">
      <x v="528"/>
      <x v="3"/>
      <x/>
    </i>
    <i r="2">
      <x v="530"/>
      <x v="3"/>
      <x/>
    </i>
    <i t="default">
      <x v="95"/>
    </i>
    <i>
      <x v="96"/>
      <x v="983"/>
      <x v="349"/>
      <x v="3"/>
      <x/>
    </i>
    <i r="1">
      <x v="998"/>
      <x v="371"/>
      <x v="3"/>
      <x/>
    </i>
    <i r="1">
      <x v="1001"/>
      <x v="374"/>
      <x v="3"/>
      <x/>
    </i>
    <i r="1">
      <x v="1004"/>
      <x v="378"/>
      <x v="3"/>
      <x/>
    </i>
    <i r="1">
      <x v="1005"/>
      <x v="381"/>
      <x v="3"/>
      <x/>
    </i>
    <i r="1">
      <x v="1012"/>
      <x v="397"/>
      <x v="3"/>
      <x/>
    </i>
    <i r="1">
      <x v="1024"/>
      <x v="422"/>
      <x v="3"/>
      <x/>
    </i>
    <i r="1">
      <x v="1032"/>
      <x v="435"/>
      <x v="3"/>
      <x/>
    </i>
    <i r="1">
      <x v="1033"/>
      <x v="443"/>
      <x v="3"/>
      <x/>
    </i>
    <i r="1">
      <x v="1042"/>
      <x v="458"/>
      <x v="3"/>
      <x/>
    </i>
    <i r="1">
      <x v="1055"/>
      <x v="537"/>
      <x v="3"/>
      <x/>
    </i>
    <i r="1">
      <x v="1060"/>
      <x v="498"/>
      <x v="3"/>
      <x/>
    </i>
    <i r="1">
      <x v="1063"/>
      <x v="500"/>
      <x v="3"/>
      <x/>
    </i>
    <i r="1">
      <x v="1067"/>
      <x v="504"/>
      <x v="3"/>
      <x/>
    </i>
    <i r="1">
      <x v="1070"/>
      <x v="510"/>
      <x v="3"/>
      <x/>
    </i>
    <i r="1">
      <x v="1075"/>
      <x v="521"/>
      <x v="3"/>
      <x/>
    </i>
    <i r="1">
      <x v="1076"/>
      <x v="518"/>
      <x v="3"/>
      <x/>
    </i>
    <i r="1">
      <x v="1079"/>
      <x v="520"/>
      <x v="3"/>
      <x/>
    </i>
    <i r="1">
      <x v="1083"/>
      <x v="529"/>
      <x v="3"/>
      <x/>
    </i>
    <i r="2">
      <x v="530"/>
      <x v="3"/>
      <x/>
    </i>
    <i r="1">
      <x v="1084"/>
      <x v="531"/>
      <x v="3"/>
      <x/>
    </i>
    <i r="1">
      <x v="1085"/>
      <x v="191"/>
      <x v="424"/>
      <x v="27"/>
      <x v="7"/>
    </i>
    <i r="2">
      <x v="532"/>
      <x v="3"/>
      <x/>
    </i>
    <i r="2">
      <x v="533"/>
      <x v="429"/>
      <x v="43"/>
      <x v="48"/>
    </i>
    <i r="1">
      <x v="1086"/>
      <x v="2"/>
      <x v="3"/>
      <x/>
    </i>
    <i r="2">
      <x v="536"/>
      <x v="3"/>
      <x/>
    </i>
    <i r="1">
      <x v="1087"/>
      <x v="2"/>
      <x v="3"/>
      <x/>
    </i>
    <i t="default">
      <x v="96"/>
    </i>
    <i>
      <x v="97"/>
      <x v="991"/>
      <x v="51"/>
      <x v="1"/>
      <x v="35"/>
      <x v="22"/>
    </i>
    <i r="2">
      <x v="360"/>
      <x v="3"/>
      <x/>
    </i>
    <i r="2">
      <x v="361"/>
      <x v="3"/>
      <x/>
    </i>
    <i t="default">
      <x v="97"/>
    </i>
    <i>
      <x v="98"/>
      <x v="1007"/>
      <x v="383"/>
      <x v="3"/>
      <x/>
    </i>
    <i r="1">
      <x v="1008"/>
      <x v="384"/>
      <x v="3"/>
      <x/>
    </i>
    <i r="2">
      <x v="389"/>
      <x v="3"/>
      <x/>
    </i>
    <i r="1">
      <x v="1009"/>
      <x v="390"/>
      <x v="3"/>
      <x/>
    </i>
    <i r="2">
      <x v="391"/>
      <x v="3"/>
      <x/>
    </i>
    <i r="1">
      <x v="1010"/>
      <x v="392"/>
      <x v="3"/>
      <x/>
    </i>
    <i r="1">
      <x v="1011"/>
      <x v="394"/>
      <x v="3"/>
      <x/>
    </i>
    <i r="1">
      <x v="1013"/>
      <x v="399"/>
      <x v="3"/>
      <x/>
    </i>
    <i r="1">
      <x v="1017"/>
      <x v="408"/>
      <x v="3"/>
      <x/>
    </i>
    <i r="1">
      <x v="1023"/>
      <x v="419"/>
      <x v="3"/>
      <x/>
    </i>
    <i r="2">
      <x v="420"/>
      <x v="3"/>
      <x/>
    </i>
    <i r="1">
      <x v="1031"/>
      <x v="433"/>
      <x v="3"/>
      <x/>
    </i>
    <i t="default">
      <x v="98"/>
    </i>
    <i>
      <x v="99"/>
      <x v="1008"/>
      <x v="388"/>
      <x v="3"/>
      <x/>
    </i>
    <i r="1">
      <x v="1010"/>
      <x v="393"/>
      <x v="3"/>
      <x/>
    </i>
    <i r="1">
      <x v="1011"/>
      <x v="394"/>
      <x v="3"/>
      <x/>
    </i>
    <i r="1">
      <x v="1012"/>
      <x v="395"/>
      <x v="298"/>
      <x v="18"/>
      <x v="528"/>
    </i>
    <i r="2">
      <x v="398"/>
      <x v="3"/>
      <x/>
    </i>
    <i r="1">
      <x v="1015"/>
      <x v="405"/>
      <x v="3"/>
      <x/>
    </i>
    <i r="1">
      <x v="1020"/>
      <x v="411"/>
      <x v="3"/>
      <x/>
    </i>
    <i r="1">
      <x v="1021"/>
      <x v="412"/>
      <x v="3"/>
      <x/>
    </i>
    <i r="2">
      <x v="413"/>
      <x v="3"/>
      <x/>
    </i>
    <i r="1">
      <x v="1022"/>
      <x v="415"/>
      <x v="3"/>
      <x/>
    </i>
    <i r="1">
      <x v="1023"/>
      <x v="420"/>
      <x v="3"/>
      <x/>
    </i>
    <i r="1">
      <x v="1024"/>
      <x v="421"/>
      <x v="3"/>
      <x/>
    </i>
    <i r="1">
      <x v="1026"/>
      <x v="427"/>
      <x v="3"/>
      <x/>
    </i>
    <i r="1">
      <x v="1032"/>
      <x v="436"/>
      <x v="3"/>
      <x/>
    </i>
    <i r="1">
      <x v="1034"/>
      <x v="444"/>
      <x v="3"/>
      <x/>
    </i>
    <i t="default">
      <x v="99"/>
    </i>
    <i>
      <x v="100"/>
      <x v="1016"/>
      <x v="406"/>
      <x v="3"/>
      <x/>
    </i>
    <i r="1">
      <x v="1017"/>
      <x v="407"/>
      <x v="3"/>
      <x/>
    </i>
    <i r="2">
      <x v="408"/>
      <x v="3"/>
      <x/>
    </i>
    <i r="1">
      <x v="1018"/>
      <x v="410"/>
      <x v="3"/>
      <x/>
    </i>
    <i r="1">
      <x v="1021"/>
      <x v="412"/>
      <x v="3"/>
      <x/>
    </i>
    <i r="1">
      <x v="1022"/>
      <x v="415"/>
      <x v="3"/>
      <x/>
    </i>
    <i r="2">
      <x v="417"/>
      <x v="3"/>
      <x/>
    </i>
    <i r="1">
      <x v="1031"/>
      <x v="433"/>
      <x v="3"/>
      <x/>
    </i>
    <i t="default">
      <x v="100"/>
    </i>
    <i>
      <x v="101"/>
      <x v="1017"/>
      <x v="407"/>
      <x v="3"/>
      <x/>
    </i>
    <i r="1">
      <x v="1022"/>
      <x v="415"/>
      <x v="3"/>
      <x/>
    </i>
    <i r="2">
      <x v="418"/>
      <x v="3"/>
      <x/>
    </i>
    <i r="1">
      <x v="1026"/>
      <x v="428"/>
      <x v="3"/>
      <x/>
    </i>
    <i r="1">
      <x v="1046"/>
      <x v="467"/>
      <x v="3"/>
      <x/>
    </i>
    <i r="1">
      <x v="1057"/>
      <x v="16"/>
      <x v="3"/>
      <x/>
    </i>
    <i t="default">
      <x v="101"/>
    </i>
    <i>
      <x v="102"/>
      <x v="1026"/>
      <x v="427"/>
      <x v="3"/>
      <x/>
    </i>
    <i r="2">
      <x v="428"/>
      <x v="3"/>
      <x/>
    </i>
    <i r="1">
      <x v="1027"/>
      <x v="429"/>
      <x v="3"/>
      <x/>
    </i>
    <i r="1">
      <x v="1028"/>
      <x v="430"/>
      <x v="3"/>
      <x/>
    </i>
    <i r="1">
      <x v="1029"/>
      <x v="434"/>
      <x v="3"/>
      <x/>
    </i>
    <i r="1">
      <x v="1030"/>
      <x v="432"/>
      <x v="18"/>
      <x v="30"/>
      <x v="994"/>
    </i>
    <i r="2">
      <x v="437"/>
      <x v="408"/>
      <x v="18"/>
      <x v="7"/>
    </i>
    <i r="2">
      <x v="439"/>
      <x v="3"/>
      <x/>
    </i>
    <i r="1">
      <x v="1031"/>
      <x v="441"/>
      <x v="3"/>
      <x/>
    </i>
    <i r="1">
      <x v="1032"/>
      <x v="436"/>
      <x v="3"/>
      <x/>
    </i>
    <i r="1">
      <x v="1034"/>
      <x v="444"/>
      <x v="3"/>
      <x/>
    </i>
    <i t="default">
      <x v="102"/>
    </i>
    <i>
      <x v="103"/>
      <x v="1038"/>
      <x v="450"/>
      <x v="3"/>
      <x/>
    </i>
    <i r="2">
      <x v="453"/>
      <x v="3"/>
      <x/>
    </i>
    <i r="1">
      <x v="1043"/>
      <x v="460"/>
      <x v="3"/>
      <x/>
    </i>
    <i r="2">
      <x v="461"/>
      <x v="3"/>
      <x/>
    </i>
    <i r="1">
      <x v="1044"/>
      <x v="463"/>
      <x v="3"/>
      <x/>
    </i>
    <i r="2">
      <x v="464"/>
      <x v="3"/>
      <x/>
    </i>
    <i r="1">
      <x v="1045"/>
      <x v="465"/>
      <x v="3"/>
      <x/>
    </i>
    <i r="1">
      <x v="1046"/>
      <x v="466"/>
      <x v="3"/>
      <x/>
    </i>
    <i r="2">
      <x v="467"/>
      <x v="3"/>
      <x/>
    </i>
    <i r="1">
      <x v="1049"/>
      <x v="474"/>
      <x v="3"/>
      <x/>
    </i>
    <i r="1">
      <x v="1052"/>
      <x v="480"/>
      <x v="3"/>
      <x/>
    </i>
    <i r="1">
      <x v="1055"/>
      <x v="486"/>
      <x v="3"/>
      <x/>
    </i>
    <i r="1">
      <x v="1056"/>
      <x v="487"/>
      <x v="3"/>
      <x/>
    </i>
    <i r="1">
      <x v="1057"/>
      <x v="16"/>
      <x v="3"/>
      <x/>
    </i>
    <i t="default">
      <x v="103"/>
    </i>
    <i>
      <x v="104"/>
      <x v="1055"/>
      <x v="51"/>
      <x v="416"/>
      <x v="14"/>
      <x v="11"/>
    </i>
    <i r="2">
      <x v="484"/>
      <x v="354"/>
      <x v="45"/>
      <x v="17"/>
    </i>
    <i r="2">
      <x v="485"/>
      <x v="51"/>
      <x v="20"/>
      <x v="12"/>
    </i>
    <i r="2">
      <x v="486"/>
      <x v="3"/>
      <x/>
    </i>
    <i r="1">
      <x v="1056"/>
      <x v="25"/>
      <x v="411"/>
      <x v="7"/>
      <x v="5"/>
    </i>
    <i r="2">
      <x v="487"/>
      <x v="3"/>
      <x/>
    </i>
    <i r="2">
      <x v="488"/>
      <x v="3"/>
      <x/>
    </i>
    <i r="1">
      <x v="1057"/>
      <x v="16"/>
      <x v="3"/>
      <x/>
    </i>
    <i r="2">
      <x v="490"/>
      <x v="3"/>
      <x/>
    </i>
    <i t="default">
      <x v="104"/>
    </i>
    <i>
      <x v="105"/>
      <x v="1080"/>
      <x v="522"/>
      <x v="3"/>
      <x/>
    </i>
    <i r="2">
      <x v="523"/>
      <x v="3"/>
      <x/>
    </i>
    <i r="1">
      <x v="1081"/>
      <x v="524"/>
      <x v="3"/>
      <x/>
    </i>
    <i r="1">
      <x v="1083"/>
      <x v="528"/>
      <x v="3"/>
      <x/>
    </i>
    <i t="default">
      <x v="105"/>
    </i>
    <i>
      <x v="106"/>
      <x v="1080"/>
      <x v="523"/>
      <x v="3"/>
      <x/>
    </i>
    <i t="default">
      <x v="106"/>
    </i>
    <i>
      <x v="107"/>
      <x v="1080"/>
      <x v="523"/>
      <x v="3"/>
      <x/>
    </i>
    <i r="1">
      <x v="1083"/>
      <x v="528"/>
      <x v="3"/>
      <x/>
    </i>
    <i t="default">
      <x v="107"/>
    </i>
    <i t="grand">
      <x/>
    </i>
    <i/>
  </rowItems>
  <colItems count="1">
    <i/>
  </colItems>
  <dataFields count="1">
    <dataField name="На лечение детей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5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47" firstHeaderRow="2" firstDataRow="2" firstDataCol="2"/>
  <pivotFields count="5">
    <pivotField compact="0" outline="0" subtotalTop="0" showAll="0" numFmtId="14"/>
    <pivotField axis="axisRow" compact="0" outline="0" subtotalTop="0" showAll="0">
      <items count="48">
        <item sd="0" x="5"/>
        <item sd="0" m="1" x="42"/>
        <item sd="0" x="0"/>
        <item sd="0" x="6"/>
        <item sd="0" m="1" x="41"/>
        <item sd="0" x="8"/>
        <item x="3"/>
        <item sd="0" m="1" x="44"/>
        <item sd="0" x="4"/>
        <item sd="0" x="7"/>
        <item sd="0" m="1" x="45"/>
        <item sd="0" x="38"/>
        <item sd="0" x="11"/>
        <item sd="0" x="12"/>
        <item sd="0" x="13"/>
        <item sd="0" x="15"/>
        <item m="1" x="43"/>
        <item m="1" x="46"/>
        <item sd="0" x="1"/>
        <item sd="0" x="2"/>
        <item sd="0" x="9"/>
        <item sd="0" x="16"/>
        <item sd="0" x="14"/>
        <item sd="0" x="17"/>
        <item sd="0" x="10"/>
        <item sd="0" x="19"/>
        <item sd="0" x="20"/>
        <item sd="0" m="1" x="4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x="37"/>
        <item m="1" x="39"/>
        <item sd="0" x="18"/>
        <item t="default"/>
      </items>
    </pivotField>
    <pivotField compact="0" outline="0" subtotalTop="0" showAll="0"/>
    <pivotField axis="axisRow" compact="0" outline="0" subtotalTop="0" showAll="0">
      <items count="8">
        <item x="3"/>
        <item x="1"/>
        <item x="0"/>
        <item x="2"/>
        <item x="4"/>
        <item x="6"/>
        <item x="5"/>
        <item t="default"/>
      </items>
    </pivotField>
    <pivotField dataField="1" compact="0" outline="0" subtotalTop="0" showAll="0"/>
  </pivotFields>
  <rowFields count="2">
    <field x="1"/>
    <field x="3"/>
  </rowFields>
  <rowItems count="43">
    <i>
      <x/>
    </i>
    <i>
      <x v="2"/>
    </i>
    <i>
      <x v="3"/>
    </i>
    <i>
      <x v="5"/>
    </i>
    <i>
      <x v="6"/>
      <x/>
    </i>
    <i r="1">
      <x v="3"/>
    </i>
    <i t="default">
      <x v="6"/>
    </i>
    <i>
      <x v="8"/>
    </i>
    <i>
      <x v="9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  <x/>
    </i>
    <i t="default">
      <x v="44"/>
    </i>
    <i>
      <x v="46"/>
    </i>
    <i t="grand">
      <x/>
    </i>
  </rowItems>
  <colItems count="1">
    <i/>
  </colItems>
  <dataFields count="1">
    <dataField name="Сумма по полю Сумма платежа" fld="4" baseField="3" baseItem="0" numFmtId="170"/>
  </dataFields>
  <formats count="21">
    <format dxfId="0">
      <pivotArea outline="0" fieldPosition="0"/>
    </format>
    <format dxfId="0">
      <pivotArea outline="0" fieldPosition="0" axis="axisRow" dataOnly="0" field="1" labelOnly="1" type="button"/>
    </format>
    <format dxfId="0">
      <pivotArea outline="0" fieldPosition="1" axis="axisRow" dataOnly="0" field="3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labelOnly="1">
        <references count="1">
          <reference field="1" defaultSubtotal="1" count="15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1">
            <x v="22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3"/>
          </reference>
          <reference field="3" count="2">
            <x v="0"/>
            <x v="4"/>
          </reference>
        </references>
      </pivotArea>
    </format>
    <format dxfId="0">
      <pivotArea outline="0" fieldPosition="0" dataOnly="0" labelOnly="1">
        <references count="2">
          <reference field="1" count="1">
            <x v="24"/>
          </reference>
          <reference field="3" count="2">
            <x v="0"/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25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2">
          <reference field="1" count="1">
            <x v="26"/>
          </reference>
          <reference field="3" count="2">
            <x v="0"/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27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8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9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30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1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32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33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34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35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2">
          <reference field="1" count="1">
            <x v="36"/>
          </reference>
          <reference field="3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27" firstHeaderRow="2" firstDataRow="2" firstDataCol="2"/>
  <pivotFields count="6">
    <pivotField axis="axisRow" compact="0" outline="0" subtotalTop="0" showAll="0" defaultSubtotal="0">
      <items count="127">
        <item m="1" x="80"/>
        <item m="1" x="63"/>
        <item m="1" x="19"/>
        <item m="1" x="44"/>
        <item m="1" x="96"/>
        <item m="1" x="82"/>
        <item m="1" x="69"/>
        <item x="18"/>
        <item m="1" x="107"/>
        <item m="1" x="26"/>
        <item m="1" x="115"/>
        <item m="1" x="112"/>
        <item m="1" x="41"/>
        <item m="1" x="54"/>
        <item m="1" x="116"/>
        <item m="1" x="75"/>
        <item m="1" x="31"/>
        <item m="1" x="84"/>
        <item m="1" x="57"/>
        <item m="1" x="61"/>
        <item m="1" x="124"/>
        <item m="1" x="88"/>
        <item m="1" x="120"/>
        <item m="1" x="27"/>
        <item m="1" x="103"/>
        <item m="1" x="46"/>
        <item m="1" x="113"/>
        <item m="1" x="97"/>
        <item m="1" x="20"/>
        <item m="1" x="125"/>
        <item m="1" x="59"/>
        <item m="1" x="48"/>
        <item m="1" x="37"/>
        <item m="1" x="34"/>
        <item m="1" x="24"/>
        <item m="1" x="32"/>
        <item m="1" x="73"/>
        <item m="1" x="38"/>
        <item m="1" x="64"/>
        <item m="1" x="108"/>
        <item m="1" x="79"/>
        <item m="1" x="101"/>
        <item m="1" x="119"/>
        <item m="1" x="111"/>
        <item m="1" x="55"/>
        <item m="1" x="39"/>
        <item m="1" x="30"/>
        <item m="1" x="114"/>
        <item m="1" x="93"/>
        <item m="1" x="28"/>
        <item m="1" x="122"/>
        <item m="1" x="49"/>
        <item m="1" x="100"/>
        <item m="1" x="94"/>
        <item m="1" x="86"/>
        <item m="1" x="104"/>
        <item m="1" x="70"/>
        <item m="1" x="65"/>
        <item m="1" x="62"/>
        <item m="1" x="66"/>
        <item m="1" x="52"/>
        <item m="1" x="47"/>
        <item m="1" x="51"/>
        <item m="1" x="76"/>
        <item m="1" x="35"/>
        <item m="1" x="121"/>
        <item m="1" x="98"/>
        <item m="1" x="89"/>
        <item m="1" x="102"/>
        <item m="1" x="117"/>
        <item m="1" x="33"/>
        <item m="1" x="81"/>
        <item m="1" x="85"/>
        <item m="1" x="50"/>
        <item m="1" x="95"/>
        <item m="1" x="42"/>
        <item m="1" x="40"/>
        <item m="1" x="53"/>
        <item m="1" x="43"/>
        <item m="1" x="25"/>
        <item m="1" x="105"/>
        <item m="1" x="123"/>
        <item m="1" x="56"/>
        <item m="1" x="71"/>
        <item m="1" x="58"/>
        <item m="1" x="21"/>
        <item m="1" x="91"/>
        <item m="1" x="36"/>
        <item m="1" x="126"/>
        <item m="1" x="67"/>
        <item m="1" x="60"/>
        <item m="1" x="83"/>
        <item m="1" x="74"/>
        <item m="1" x="118"/>
        <item m="1" x="109"/>
        <item m="1" x="23"/>
        <item m="1" x="110"/>
        <item m="1" x="106"/>
        <item m="1" x="87"/>
        <item m="1" x="72"/>
        <item m="1" x="77"/>
        <item m="1" x="78"/>
        <item m="1" x="92"/>
        <item m="1" x="99"/>
        <item m="1" x="29"/>
        <item m="1" x="22"/>
        <item m="1" x="68"/>
        <item m="1" x="45"/>
        <item m="1" x="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4"/>
        <item x="17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5"/>
    <field x="0"/>
  </rowFields>
  <rowItems count="23">
    <i>
      <x/>
      <x v="7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t="default">
      <x/>
    </i>
    <i>
      <x v="1"/>
      <x v="7"/>
    </i>
    <i t="default">
      <x v="1"/>
    </i>
    <i t="grand">
      <x/>
    </i>
  </rowItems>
  <colItems count="1">
    <i/>
  </colItems>
  <dataFields count="1">
    <dataField name="На уставную деятельность" fld="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B3:C6" firstHeaderRow="1" firstDataRow="1" firstDataCol="1"/>
  <pivotFields count="7"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axis="axisRow" showAll="0" defaultSubtotal="0">
      <items count="2">
        <item x="0"/>
        <item x="1"/>
      </items>
    </pivotField>
    <pivotField axis="axisRow" showAll="0">
      <items count="3">
        <item sd="0" x="0"/>
        <item sd="0" x="1"/>
        <item t="default"/>
      </items>
    </pivotField>
  </pivotFields>
  <rowFields count="4">
    <field x="6"/>
    <field x="0"/>
    <field x="5"/>
    <field x="1"/>
  </rowFields>
  <rowItems count="3">
    <i>
      <x/>
    </i>
    <i>
      <x v="1"/>
    </i>
    <i t="grand">
      <x/>
    </i>
  </rowItems>
  <colItems count="1">
    <i/>
  </colItems>
  <dataFields count="1">
    <dataField name="Сумма по полю Сумма" fld="4" baseField="6" baseItem="1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3"/>
  <sheetViews>
    <sheetView tabSelected="1" zoomScalePageLayoutView="0" workbookViewId="0" topLeftCell="B19">
      <selection activeCell="G47" sqref="G47"/>
    </sheetView>
  </sheetViews>
  <sheetFormatPr defaultColWidth="9.140625" defaultRowHeight="12.75"/>
  <cols>
    <col min="1" max="1" width="25.57421875" style="0" customWidth="1"/>
    <col min="2" max="2" width="20.28125" style="0" customWidth="1"/>
    <col min="3" max="3" width="52.8515625" style="0" customWidth="1"/>
    <col min="4" max="4" width="15.421875" style="0" customWidth="1"/>
    <col min="5" max="5" width="14.140625" style="0" customWidth="1"/>
    <col min="6" max="6" width="15.28125" style="0" customWidth="1"/>
    <col min="7" max="7" width="16.140625" style="0" customWidth="1"/>
    <col min="8" max="8" width="24.421875" style="0" customWidth="1"/>
    <col min="9" max="9" width="10.57421875" style="0" customWidth="1"/>
  </cols>
  <sheetData>
    <row r="1" spans="2:8" ht="12.75">
      <c r="B1" s="154" t="s">
        <v>882</v>
      </c>
      <c r="C1" s="155" t="s">
        <v>869</v>
      </c>
      <c r="D1" s="154" t="s">
        <v>867</v>
      </c>
      <c r="E1" s="154" t="s">
        <v>0</v>
      </c>
      <c r="F1" s="154" t="s">
        <v>19</v>
      </c>
      <c r="G1" s="154" t="s">
        <v>861</v>
      </c>
      <c r="H1" s="154" t="s">
        <v>868</v>
      </c>
    </row>
    <row r="2" spans="2:8" ht="12.75">
      <c r="B2" s="175">
        <v>170000</v>
      </c>
      <c r="C2" s="145" t="s">
        <v>870</v>
      </c>
      <c r="D2" s="141"/>
      <c r="E2" s="145"/>
      <c r="F2" s="144"/>
      <c r="G2" s="147">
        <f>GETPIVOTDATA("Сумма платежа",'Отчет Расходование 2019'!$A$3,"Сбор","Андрей Грушин - сбор 2018")</f>
        <v>142492.4</v>
      </c>
      <c r="H2" s="144">
        <f>B2-G2</f>
        <v>27507.600000000006</v>
      </c>
    </row>
    <row r="3" spans="2:8" ht="12.75">
      <c r="B3" s="175">
        <v>126000</v>
      </c>
      <c r="C3" s="156" t="s">
        <v>871</v>
      </c>
      <c r="D3" s="141"/>
      <c r="E3" s="145"/>
      <c r="F3" s="144"/>
      <c r="G3" s="147">
        <f>GETPIVOTDATA("Сумма платежа",'Отчет Расходование 2019'!$A$3,"Сбор","Данила Грикшас - сбор 2018")</f>
        <v>122700</v>
      </c>
      <c r="H3" s="144">
        <f>B3-G3</f>
        <v>3300</v>
      </c>
    </row>
    <row r="4" spans="2:8" ht="12.75">
      <c r="B4" s="175">
        <v>50000</v>
      </c>
      <c r="C4" s="156" t="s">
        <v>872</v>
      </c>
      <c r="D4" s="141"/>
      <c r="E4" s="145"/>
      <c r="F4" s="144"/>
      <c r="G4" s="147">
        <f>GETPIVOTDATA("Сумма платежа",'Отчет Расходование 2019'!$A$3,"Сбор","Даша Ленькова - сбор 2018")</f>
        <v>46000</v>
      </c>
      <c r="H4" s="144">
        <f>B4-G4</f>
        <v>4000</v>
      </c>
    </row>
    <row r="5" spans="2:8" ht="12.75">
      <c r="B5" s="175">
        <v>50000</v>
      </c>
      <c r="C5" s="156" t="s">
        <v>873</v>
      </c>
      <c r="D5" s="141"/>
      <c r="E5" s="141"/>
      <c r="F5" s="144"/>
      <c r="G5" s="147">
        <f>GETPIVOTDATA("Сумма платежа",'Отчет Расходование 2019'!$A$3,"Сбор","Миша Бугаев - сбор 2018")</f>
        <v>20549.5</v>
      </c>
      <c r="H5" s="144">
        <f>B5-G5</f>
        <v>29450.5</v>
      </c>
    </row>
    <row r="6" spans="2:8" ht="12.75">
      <c r="B6" s="175">
        <v>40564</v>
      </c>
      <c r="C6" s="156" t="s">
        <v>874</v>
      </c>
      <c r="D6" s="141"/>
      <c r="E6" s="141"/>
      <c r="F6" s="144"/>
      <c r="G6" s="147">
        <f>GETPIVOTDATA("Сумма платежа",'Отчет Расходование 2019'!$A$3,"Сбор","Полина Трубицына - сбор 2018")</f>
        <v>40564</v>
      </c>
      <c r="H6" s="144">
        <f>B6-G6</f>
        <v>0</v>
      </c>
    </row>
    <row r="7" spans="2:8" ht="12.75">
      <c r="B7" s="175">
        <v>155166</v>
      </c>
      <c r="C7" s="156" t="s">
        <v>875</v>
      </c>
      <c r="D7" s="141"/>
      <c r="E7" s="141"/>
      <c r="F7" s="144"/>
      <c r="G7" s="147">
        <f>GETPIVOTDATA("Сумма платежа",'Отчет Расходование 2019'!$A$3,"Сбор","Катя Грошева - сбор 2016")</f>
        <v>14000</v>
      </c>
      <c r="H7" s="144">
        <f>B7-G7</f>
        <v>141166</v>
      </c>
    </row>
    <row r="8" spans="2:8" ht="12.75">
      <c r="B8" s="174">
        <v>2019</v>
      </c>
      <c r="C8" s="156"/>
      <c r="D8" s="141"/>
      <c r="E8" s="141"/>
      <c r="F8" s="144"/>
      <c r="G8" s="147"/>
      <c r="H8" s="145"/>
    </row>
    <row r="9" spans="2:8" ht="12.75">
      <c r="B9" s="145">
        <v>1</v>
      </c>
      <c r="C9" s="145" t="s">
        <v>811</v>
      </c>
      <c r="D9" s="142">
        <v>428340</v>
      </c>
      <c r="E9" s="142">
        <f>GETPIVOTDATA("Сумма",$A$54,"Назначение платежа","Мартин Бельгер")</f>
        <v>428340</v>
      </c>
      <c r="F9" s="146">
        <f aca="true" t="shared" si="0" ref="F9:F47">D9-E9</f>
        <v>0</v>
      </c>
      <c r="G9" s="147">
        <f>GETPIVOTDATA("Сумма платежа",'Отчет Расходование 2019'!$A$3,"Сбор","Мартин Бельгер 2019 - 1 сбор")</f>
        <v>428340</v>
      </c>
      <c r="H9" s="149">
        <f>E9-G9</f>
        <v>0</v>
      </c>
    </row>
    <row r="10" spans="2:8" ht="12.75">
      <c r="B10" s="145">
        <v>2</v>
      </c>
      <c r="C10" s="145" t="s">
        <v>762</v>
      </c>
      <c r="D10" s="142">
        <v>10000</v>
      </c>
      <c r="E10" s="142">
        <f>GETPIVOTDATA("Сумма",$A$54,"Назначение платежа","Саша Сметанин")</f>
        <v>10000</v>
      </c>
      <c r="F10" s="146">
        <f t="shared" si="0"/>
        <v>0</v>
      </c>
      <c r="G10" s="147">
        <f>GETPIVOTDATA("Сумма платежа",'Отчет Расходование 2019'!$A$3,"Сбор","Саша Сметанин 2019 - 1 сбор")</f>
        <v>8669</v>
      </c>
      <c r="H10" s="149">
        <f aca="true" t="shared" si="1" ref="H10:H47">E10-G10</f>
        <v>1331</v>
      </c>
    </row>
    <row r="11" spans="2:8" ht="12.75">
      <c r="B11" s="145">
        <v>3</v>
      </c>
      <c r="C11" s="145" t="s">
        <v>112</v>
      </c>
      <c r="D11" s="142">
        <v>123400</v>
      </c>
      <c r="E11" s="142">
        <f>GETPIVOTDATA("Сумма",$A$54,"Назначение платежа","Артём Кузьменков")</f>
        <v>123400</v>
      </c>
      <c r="F11" s="146">
        <f t="shared" si="0"/>
        <v>0</v>
      </c>
      <c r="G11" s="147">
        <f>GETPIVOTDATA("Сумма платежа",'Отчет Расходование 2019'!$A$3,"Сбор","Артём Кузьменков")</f>
        <v>33250</v>
      </c>
      <c r="H11" s="149">
        <f t="shared" si="1"/>
        <v>90150</v>
      </c>
    </row>
    <row r="12" spans="2:8" ht="12.75">
      <c r="B12" s="145">
        <v>4</v>
      </c>
      <c r="C12" s="145" t="s">
        <v>166</v>
      </c>
      <c r="D12" s="142">
        <v>60000</v>
      </c>
      <c r="E12" s="142">
        <f>GETPIVOTDATA("Сумма",$A$54,"Назначение платежа","Керим Мурадов")</f>
        <v>60000</v>
      </c>
      <c r="F12" s="146">
        <f t="shared" si="0"/>
        <v>0</v>
      </c>
      <c r="G12" s="147">
        <f>GETPIVOTDATA("Сумма платежа",'Отчет Расходование 2019'!$A$3,"Сбор","Керим Мурадов")</f>
        <v>51774</v>
      </c>
      <c r="H12" s="149">
        <f t="shared" si="1"/>
        <v>8226</v>
      </c>
    </row>
    <row r="13" spans="2:8" ht="12.75">
      <c r="B13" s="145">
        <v>5</v>
      </c>
      <c r="C13" s="145" t="s">
        <v>167</v>
      </c>
      <c r="D13" s="142">
        <v>81000</v>
      </c>
      <c r="E13" s="142">
        <f>GETPIVOTDATA("Сумма",$A$54,"Назначение платежа","Паша Левченко")</f>
        <v>81000</v>
      </c>
      <c r="F13" s="146">
        <f t="shared" si="0"/>
        <v>0</v>
      </c>
      <c r="G13" s="147">
        <f>GETPIVOTDATA("Сумма платежа",'Отчет Расходование 2019'!$A$3,"Сбор","Паша Левченко")</f>
        <v>77100</v>
      </c>
      <c r="H13" s="149">
        <f t="shared" si="1"/>
        <v>3900</v>
      </c>
    </row>
    <row r="14" spans="2:8" ht="12.75">
      <c r="B14" s="145">
        <v>6</v>
      </c>
      <c r="C14" s="145" t="s">
        <v>806</v>
      </c>
      <c r="D14" s="142">
        <v>196560</v>
      </c>
      <c r="E14" s="142">
        <f>GETPIVOTDATA("Сумма",$A$54,"Назначение платежа","Камила Разинькова")</f>
        <v>196560</v>
      </c>
      <c r="F14" s="146">
        <f t="shared" si="0"/>
        <v>0</v>
      </c>
      <c r="G14" s="147">
        <f>GETPIVOTDATA("Сумма платежа",'Отчет Расходование 2019'!$A$3,"Сбор","Камила Разинькова 2019 - 1 сбор")</f>
        <v>194830</v>
      </c>
      <c r="H14" s="149">
        <f t="shared" si="1"/>
        <v>1730</v>
      </c>
    </row>
    <row r="15" spans="2:8" ht="12.75">
      <c r="B15" s="145">
        <v>7</v>
      </c>
      <c r="C15" s="145" t="s">
        <v>222</v>
      </c>
      <c r="D15" s="142">
        <v>201911</v>
      </c>
      <c r="E15" s="142">
        <f>GETPIVOTDATA("Сумма",$A$54,"Назначение платежа","Николь Леонтьева")</f>
        <v>201911</v>
      </c>
      <c r="F15" s="146">
        <f t="shared" si="0"/>
        <v>0</v>
      </c>
      <c r="G15" s="147">
        <f>GETPIVOTDATA("Сумма платежа",'Отчет Расходование 2019'!$A$3,"Сбор","Николь Леонтьева")</f>
        <v>198270.47999999998</v>
      </c>
      <c r="H15" s="149">
        <f t="shared" si="1"/>
        <v>3640.5200000000186</v>
      </c>
    </row>
    <row r="16" spans="2:8" ht="12.75">
      <c r="B16" s="145">
        <v>8</v>
      </c>
      <c r="C16" s="145" t="s">
        <v>826</v>
      </c>
      <c r="D16" s="142">
        <v>90000</v>
      </c>
      <c r="E16" s="142">
        <f>GETPIVOTDATA("Сумма",$A$54,"Назначение платежа","Антон Калугин")</f>
        <v>90100</v>
      </c>
      <c r="F16" s="146">
        <f t="shared" si="0"/>
        <v>-100</v>
      </c>
      <c r="G16" s="147">
        <f>GETPIVOTDATA("Сумма платежа",'Отчет Расходование 2019'!$A$3,"Сбор","Антон Калугин 2019 - 1 сбор")</f>
        <v>94789</v>
      </c>
      <c r="H16" s="149">
        <f t="shared" si="1"/>
        <v>-4689</v>
      </c>
    </row>
    <row r="17" spans="2:8" ht="12.75">
      <c r="B17" s="145">
        <v>9</v>
      </c>
      <c r="C17" s="145" t="s">
        <v>807</v>
      </c>
      <c r="D17" s="142">
        <v>56000</v>
      </c>
      <c r="E17" s="142">
        <f>GETPIVOTDATA("Сумма",$A$54,"Назначение платежа","Женя Соколов")</f>
        <v>56000</v>
      </c>
      <c r="F17" s="146">
        <f t="shared" si="0"/>
        <v>0</v>
      </c>
      <c r="G17" s="147">
        <f>GETPIVOTDATA("Сумма платежа",'Отчет Расходование 2019'!$A$3,"Сбор","Женя Соколов 2019 - 1 сбор")</f>
        <v>69000</v>
      </c>
      <c r="H17" s="149">
        <f t="shared" si="1"/>
        <v>-13000</v>
      </c>
    </row>
    <row r="18" spans="2:8" s="171" customFormat="1" ht="12.75">
      <c r="B18" s="157">
        <v>10</v>
      </c>
      <c r="C18" s="157" t="s">
        <v>809</v>
      </c>
      <c r="D18" s="143">
        <v>38000</v>
      </c>
      <c r="E18" s="143">
        <f>GETPIVOTDATA("Сумма",$A$54,"Назначение платежа","Андрей Грушин")</f>
        <v>38000</v>
      </c>
      <c r="F18" s="168">
        <f t="shared" si="0"/>
        <v>0</v>
      </c>
      <c r="G18" s="169">
        <f>GETPIVOTDATA("Сумма платежа",'Отчет Расходование 2019'!$A$3,"Сбор","Андрей Грушин 2019 - 1 сбор")</f>
        <v>59090</v>
      </c>
      <c r="H18" s="170">
        <f t="shared" si="1"/>
        <v>-21090</v>
      </c>
    </row>
    <row r="19" spans="2:8" ht="12.75">
      <c r="B19" s="145">
        <v>11</v>
      </c>
      <c r="C19" s="145" t="s">
        <v>281</v>
      </c>
      <c r="D19" s="142">
        <v>198400</v>
      </c>
      <c r="E19" s="142">
        <f>GETPIVOTDATA("Сумма",$A$54,"Назначение платежа","Елизавета Ткачева")</f>
        <v>198400</v>
      </c>
      <c r="F19" s="146">
        <f t="shared" si="0"/>
        <v>0</v>
      </c>
      <c r="G19" s="147">
        <f>GETPIVOTDATA("Сумма платежа",'Отчет Расходование 2019'!$A$3,"Сбор","Елизавета Ткачева")</f>
        <v>198400</v>
      </c>
      <c r="H19" s="149">
        <f t="shared" si="1"/>
        <v>0</v>
      </c>
    </row>
    <row r="20" spans="2:8" ht="12.75">
      <c r="B20" s="145">
        <v>12</v>
      </c>
      <c r="C20" s="145" t="s">
        <v>282</v>
      </c>
      <c r="D20" s="142">
        <v>75000</v>
      </c>
      <c r="E20" s="142">
        <f>GETPIVOTDATA("Сумма",$A$54,"Назначение платежа","Женя Олейников")</f>
        <v>75000</v>
      </c>
      <c r="F20" s="146">
        <f t="shared" si="0"/>
        <v>0</v>
      </c>
      <c r="G20" s="147">
        <f>GETPIVOTDATA("Сумма платежа",'Отчет Расходование 2019'!$A$3,"Сбор","Женя Алейников")</f>
        <v>25000</v>
      </c>
      <c r="H20" s="149">
        <f t="shared" si="1"/>
        <v>50000</v>
      </c>
    </row>
    <row r="21" spans="2:8" ht="12.75">
      <c r="B21" s="145">
        <v>13</v>
      </c>
      <c r="C21" s="145" t="s">
        <v>322</v>
      </c>
      <c r="D21" s="142">
        <v>35000</v>
      </c>
      <c r="E21" s="142">
        <f>GETPIVOTDATA("Сумма",$A$54,"Назначение платежа","Никита Плетнёв")</f>
        <v>35000</v>
      </c>
      <c r="F21" s="146">
        <f t="shared" si="0"/>
        <v>0</v>
      </c>
      <c r="G21" s="147">
        <f>GETPIVOTDATA("Сумма платежа",'Отчет Расходование 2019'!$A$3,"Сбор","Никита Плетнёв")</f>
        <v>20084.4</v>
      </c>
      <c r="H21" s="149">
        <f t="shared" si="1"/>
        <v>14915.599999999999</v>
      </c>
    </row>
    <row r="22" spans="2:8" ht="12.75">
      <c r="B22" s="145">
        <v>14</v>
      </c>
      <c r="C22" s="145" t="s">
        <v>812</v>
      </c>
      <c r="D22" s="142">
        <v>42752</v>
      </c>
      <c r="E22" s="142">
        <f>GETPIVOTDATA("Сумма",$A$54,"Назначение платежа","Мартин Бельгер 2 сбор")</f>
        <v>42752</v>
      </c>
      <c r="F22" s="146">
        <f t="shared" si="0"/>
        <v>0</v>
      </c>
      <c r="G22" s="147">
        <f>GETPIVOTDATA("Сумма платежа",'Отчет Расходование 2019'!$A$3,"Сбор","Мартин Бельгер 2019 - 2 сбор")</f>
        <v>42752</v>
      </c>
      <c r="H22" s="149">
        <f t="shared" si="1"/>
        <v>0</v>
      </c>
    </row>
    <row r="23" spans="2:8" ht="12.75">
      <c r="B23" s="145">
        <v>15</v>
      </c>
      <c r="C23" s="145" t="s">
        <v>813</v>
      </c>
      <c r="D23" s="142">
        <v>38737.3</v>
      </c>
      <c r="E23" s="142">
        <f>GETPIVOTDATA("Сумма",$A$54,"Назначение платежа","Полина Трубицына")</f>
        <v>38737.3</v>
      </c>
      <c r="F23" s="146">
        <f t="shared" si="0"/>
        <v>0</v>
      </c>
      <c r="G23" s="147">
        <f>GETPIVOTDATA("Сумма платежа",'Отчет Расходование 2019'!$A$3,"Сбор","Полина Трубицына 2019 - 1 сбор")</f>
        <v>38737.3</v>
      </c>
      <c r="H23" s="149">
        <f t="shared" si="1"/>
        <v>0</v>
      </c>
    </row>
    <row r="24" spans="2:8" ht="12.75">
      <c r="B24" s="145">
        <v>16</v>
      </c>
      <c r="C24" s="145" t="s">
        <v>820</v>
      </c>
      <c r="D24" s="142">
        <v>60700</v>
      </c>
      <c r="E24" s="142">
        <f>GETPIVOTDATA("Сумма",$A$54,"Назначение платежа","Камила Разинькова 2 сбор")</f>
        <v>60699.99999999999</v>
      </c>
      <c r="F24" s="146">
        <f t="shared" si="0"/>
        <v>0</v>
      </c>
      <c r="G24" s="147">
        <f>GETPIVOTDATA("Сумма платежа",'Отчет Расходование 2019'!$A$3,"Сбор","Камила Разинькова 2019 - 2 сбор")</f>
        <v>34200</v>
      </c>
      <c r="H24" s="149">
        <f t="shared" si="1"/>
        <v>26499.999999999993</v>
      </c>
    </row>
    <row r="25" spans="2:8" ht="12.75">
      <c r="B25" s="145">
        <v>17</v>
      </c>
      <c r="C25" s="145" t="s">
        <v>395</v>
      </c>
      <c r="D25" s="142">
        <v>60000</v>
      </c>
      <c r="E25" s="142">
        <f>GETPIVOTDATA("Сумма",$A$54,"Назначение платежа","Алексей Рабкова и Карина Абрайтите")</f>
        <v>60000</v>
      </c>
      <c r="F25" s="146">
        <f t="shared" si="0"/>
        <v>0</v>
      </c>
      <c r="G25" s="147">
        <f>GETPIVOTDATA("Сумма платежа",'Отчет Расходование 2019'!$A$3,"Сбор","Алексей Рабков и Карина Абрайтите")</f>
        <v>41863.5</v>
      </c>
      <c r="H25" s="149">
        <f t="shared" si="1"/>
        <v>18136.5</v>
      </c>
    </row>
    <row r="26" spans="2:8" ht="12.75">
      <c r="B26" s="145">
        <v>18</v>
      </c>
      <c r="C26" s="145" t="s">
        <v>394</v>
      </c>
      <c r="D26" s="142">
        <v>90000</v>
      </c>
      <c r="E26" s="142">
        <f>GETPIVOTDATA("Сумма",$A$54,"Назначение платежа","Дарья Парамонова")</f>
        <v>90000</v>
      </c>
      <c r="F26" s="146">
        <f t="shared" si="0"/>
        <v>0</v>
      </c>
      <c r="G26" s="147">
        <f>GETPIVOTDATA("Сумма платежа",'Отчет Расходование 2019'!$A$3,"Сбор","Дарья Парамонова")</f>
        <v>60200</v>
      </c>
      <c r="H26" s="149">
        <f t="shared" si="1"/>
        <v>29800</v>
      </c>
    </row>
    <row r="27" spans="2:8" ht="12.75">
      <c r="B27" s="145">
        <v>19</v>
      </c>
      <c r="C27" s="145" t="s">
        <v>431</v>
      </c>
      <c r="D27" s="142">
        <v>30000</v>
      </c>
      <c r="E27" s="142">
        <f>GETPIVOTDATA("Сумма",$A$54,"Назначение платежа","Клим Гербер")</f>
        <v>30000</v>
      </c>
      <c r="F27" s="146">
        <f t="shared" si="0"/>
        <v>0</v>
      </c>
      <c r="G27" s="147">
        <f>GETPIVOTDATA("Сумма платежа",'Отчет Расходование 2019'!$A$3,"Сбор","Клим Гербер")</f>
        <v>7600</v>
      </c>
      <c r="H27" s="149">
        <f t="shared" si="1"/>
        <v>22400</v>
      </c>
    </row>
    <row r="28" spans="2:8" ht="12.75">
      <c r="B28" s="145">
        <v>20</v>
      </c>
      <c r="C28" s="145" t="s">
        <v>824</v>
      </c>
      <c r="D28" s="142">
        <v>100000</v>
      </c>
      <c r="E28" s="142">
        <f>GETPIVOTDATA("Сумма",$A$54,"Назначение платежа","Мария Карпухина")</f>
        <v>100000</v>
      </c>
      <c r="F28" s="146">
        <f t="shared" si="0"/>
        <v>0</v>
      </c>
      <c r="G28" s="147">
        <f>GETPIVOTDATA("Сумма платежа",'Отчет Расходование 2019'!$A$3,"Сбор","Мария Карпухина 2019 - 1 сбор")</f>
        <v>100000</v>
      </c>
      <c r="H28" s="149">
        <f t="shared" si="1"/>
        <v>0</v>
      </c>
    </row>
    <row r="29" spans="2:8" ht="12.75">
      <c r="B29" s="145">
        <v>21</v>
      </c>
      <c r="C29" s="145" t="s">
        <v>821</v>
      </c>
      <c r="D29" s="142">
        <v>22750</v>
      </c>
      <c r="E29" s="142">
        <f>GETPIVOTDATA("Сумма",$A$54,"Назначение платежа","Дмитрий Шевчук")</f>
        <v>22750</v>
      </c>
      <c r="F29" s="146">
        <f t="shared" si="0"/>
        <v>0</v>
      </c>
      <c r="G29" s="147">
        <f>GETPIVOTDATA("Сумма платежа",'Отчет Расходование 2019'!$A$3,"Сбор","Дмитрий Шевчук 2019 - 1 сбор")</f>
        <v>5000</v>
      </c>
      <c r="H29" s="149">
        <f t="shared" si="1"/>
        <v>17750</v>
      </c>
    </row>
    <row r="30" spans="2:8" ht="12.75">
      <c r="B30" s="145">
        <v>22</v>
      </c>
      <c r="C30" s="145" t="s">
        <v>822</v>
      </c>
      <c r="D30" s="142">
        <v>99000</v>
      </c>
      <c r="E30" s="142">
        <f>GETPIVOTDATA("Сумма",$A$54,"Назначение платежа","Дмитрий Шевчук - 2 сбор")</f>
        <v>99000</v>
      </c>
      <c r="F30" s="146">
        <f t="shared" si="0"/>
        <v>0</v>
      </c>
      <c r="G30" s="147">
        <f>GETPIVOTDATA("Сумма платежа",'Отчет Расходование 2019'!$A$3,"Сбор","Дмитрий Шевчук 2019 - 2 сбор")</f>
        <v>99000</v>
      </c>
      <c r="H30" s="149">
        <f t="shared" si="1"/>
        <v>0</v>
      </c>
    </row>
    <row r="31" spans="2:8" ht="12.75">
      <c r="B31" s="145">
        <v>23</v>
      </c>
      <c r="C31" s="145" t="s">
        <v>808</v>
      </c>
      <c r="D31" s="142">
        <v>210000</v>
      </c>
      <c r="E31" s="142">
        <f>GETPIVOTDATA("Сумма",$A$54,"Назначение платежа","Женя Соколов - 2 сбор")</f>
        <v>210000.00000000003</v>
      </c>
      <c r="F31" s="146">
        <f t="shared" si="0"/>
        <v>0</v>
      </c>
      <c r="G31" s="147"/>
      <c r="H31" s="149">
        <f t="shared" si="1"/>
        <v>210000.00000000003</v>
      </c>
    </row>
    <row r="32" spans="2:8" s="171" customFormat="1" ht="12.75">
      <c r="B32" s="157">
        <v>24</v>
      </c>
      <c r="C32" s="157" t="s">
        <v>810</v>
      </c>
      <c r="D32" s="143">
        <v>24582.4</v>
      </c>
      <c r="E32" s="143">
        <f>GETPIVOTDATA("Сумма",$A$54,"Назначение платежа","Андрей Грушин - 2 сбор")</f>
        <v>20416.719999999998</v>
      </c>
      <c r="F32" s="168">
        <f t="shared" si="0"/>
        <v>4165.680000000004</v>
      </c>
      <c r="G32" s="169">
        <f>GETPIVOTDATA("Сумма платежа",'Отчет Расходование 2019'!$A$3,"Сбор","Андрей Грушин 2019 - 2 сбор")</f>
        <v>31000</v>
      </c>
      <c r="H32" s="170">
        <f t="shared" si="1"/>
        <v>-10583.280000000002</v>
      </c>
    </row>
    <row r="33" spans="2:8" ht="12.75">
      <c r="B33" s="145">
        <v>25</v>
      </c>
      <c r="C33" s="145" t="s">
        <v>823</v>
      </c>
      <c r="D33" s="142">
        <v>13528</v>
      </c>
      <c r="E33" s="142">
        <f>GETPIVOTDATA("Сумма",$A$54,"Назначение платежа","Мария Карпухина - 2 сбор")</f>
        <v>13528</v>
      </c>
      <c r="F33" s="146">
        <f t="shared" si="0"/>
        <v>0</v>
      </c>
      <c r="G33" s="147">
        <f>GETPIVOTDATA("Сумма платежа",'Отчет Расходование 2019'!$A$3,"Сбор","Мария Карпухина 2019 - 2 сбор")</f>
        <v>13528</v>
      </c>
      <c r="H33" s="149">
        <f t="shared" si="1"/>
        <v>0</v>
      </c>
    </row>
    <row r="34" spans="2:8" ht="12.75">
      <c r="B34" s="145">
        <v>26</v>
      </c>
      <c r="C34" s="145" t="s">
        <v>564</v>
      </c>
      <c r="D34" s="142">
        <v>415125</v>
      </c>
      <c r="E34" s="142">
        <f>GETPIVOTDATA("Сумма",$A$54,"Назначение платежа","Кристина Абдулсалыкова")</f>
        <v>415125</v>
      </c>
      <c r="F34" s="146">
        <f t="shared" si="0"/>
        <v>0</v>
      </c>
      <c r="G34" s="147">
        <f>GETPIVOTDATA("Сумма платежа",'Отчет Расходование 2019'!$A$3,"Сбор","Кристина Абдулсалыкова")</f>
        <v>415125</v>
      </c>
      <c r="H34" s="149">
        <f t="shared" si="1"/>
        <v>0</v>
      </c>
    </row>
    <row r="35" spans="2:8" ht="12.75">
      <c r="B35" s="145">
        <v>27</v>
      </c>
      <c r="C35" s="145" t="s">
        <v>605</v>
      </c>
      <c r="D35" s="142">
        <v>16070</v>
      </c>
      <c r="E35" s="142">
        <f>GETPIVOTDATA("Сумма",$A$54,"Назначение платежа","Виктория Снегирева")</f>
        <v>16070</v>
      </c>
      <c r="F35" s="146">
        <f t="shared" si="0"/>
        <v>0</v>
      </c>
      <c r="G35" s="147">
        <f>GETPIVOTDATA("Сумма платежа",'Отчет Расходование 2019'!$A$3,"Сбор","Виктория Снегирева")</f>
        <v>16070</v>
      </c>
      <c r="H35" s="149">
        <f t="shared" si="1"/>
        <v>0</v>
      </c>
    </row>
    <row r="36" spans="2:8" ht="12.75">
      <c r="B36" s="145">
        <v>28</v>
      </c>
      <c r="C36" s="145" t="s">
        <v>606</v>
      </c>
      <c r="D36" s="142">
        <v>132000</v>
      </c>
      <c r="E36" s="142">
        <f>GETPIVOTDATA("Сумма",$A$54,"Назначение платежа","Матвей Гетманов")</f>
        <v>132000</v>
      </c>
      <c r="F36" s="146">
        <f t="shared" si="0"/>
        <v>0</v>
      </c>
      <c r="G36" s="147">
        <f>GETPIVOTDATA("Сумма платежа",'Отчет Расходование 2019'!$A$3,"Сбор","Матвей Гетманов")</f>
        <v>132200</v>
      </c>
      <c r="H36" s="149">
        <f t="shared" si="1"/>
        <v>-200</v>
      </c>
    </row>
    <row r="37" spans="2:8" ht="12.75">
      <c r="B37" s="145">
        <v>29</v>
      </c>
      <c r="C37" s="145" t="s">
        <v>825</v>
      </c>
      <c r="D37" s="142">
        <v>152670</v>
      </c>
      <c r="E37" s="142">
        <f>GETPIVOTDATA("Сумма",$A$54,"Назначение платежа","Антон Калугин - 2 сбор")</f>
        <v>152670</v>
      </c>
      <c r="F37" s="146">
        <f t="shared" si="0"/>
        <v>0</v>
      </c>
      <c r="G37" s="147">
        <f>GETPIVOTDATA("Сумма платежа",'Отчет Расходование 2019'!$A$3,"Сбор","Антон Калугин 2019 - 2 сбор")</f>
        <v>31650</v>
      </c>
      <c r="H37" s="149">
        <f t="shared" si="1"/>
        <v>121020</v>
      </c>
    </row>
    <row r="38" spans="2:8" ht="12.75">
      <c r="B38" s="145">
        <v>30</v>
      </c>
      <c r="C38" s="145" t="s">
        <v>629</v>
      </c>
      <c r="D38" s="142">
        <v>90000</v>
      </c>
      <c r="E38" s="142">
        <f>GETPIVOTDATA("Сумма",$A$54,"Назначение платежа","Вероника Капралова")</f>
        <v>129695</v>
      </c>
      <c r="F38" s="146">
        <f t="shared" si="0"/>
        <v>-39695</v>
      </c>
      <c r="G38" s="147">
        <f>GETPIVOTDATA("Сумма платежа",'Отчет Расходование 2019'!$A$3,"Сбор","Вероника Капралова")</f>
        <v>43400</v>
      </c>
      <c r="H38" s="149">
        <f t="shared" si="1"/>
        <v>86295</v>
      </c>
    </row>
    <row r="39" spans="2:8" ht="12.75">
      <c r="B39" s="145">
        <v>31</v>
      </c>
      <c r="C39" s="145" t="s">
        <v>814</v>
      </c>
      <c r="D39" s="142">
        <v>94350</v>
      </c>
      <c r="E39" s="142">
        <f>GETPIVOTDATA("Сумма",$A$54,"Назначение платежа","Полина Трубицына - 2 сбор")</f>
        <v>47277</v>
      </c>
      <c r="F39" s="146">
        <f t="shared" si="0"/>
        <v>47073</v>
      </c>
      <c r="G39" s="147">
        <f>GETPIVOTDATA("Сумма платежа",'Отчет Расходование 2019'!$A$3,"Сбор","Полина Трубицына 2019 - 2 сбор")</f>
        <v>31949.6</v>
      </c>
      <c r="H39" s="149">
        <f t="shared" si="1"/>
        <v>15327.400000000001</v>
      </c>
    </row>
    <row r="40" spans="2:8" ht="12.75">
      <c r="B40" s="145">
        <v>32</v>
      </c>
      <c r="C40" s="157" t="s">
        <v>653</v>
      </c>
      <c r="D40" s="142">
        <v>31084</v>
      </c>
      <c r="E40" s="142"/>
      <c r="F40" s="146">
        <f t="shared" si="0"/>
        <v>31084</v>
      </c>
      <c r="G40" s="147"/>
      <c r="H40" s="149">
        <f t="shared" si="1"/>
        <v>0</v>
      </c>
    </row>
    <row r="41" spans="2:8" ht="12.75">
      <c r="B41" s="145">
        <v>33</v>
      </c>
      <c r="C41" s="157" t="s">
        <v>658</v>
      </c>
      <c r="D41" s="142">
        <v>45000</v>
      </c>
      <c r="E41" s="142">
        <f>GETPIVOTDATA("Сумма",$A$54,"Назначение платежа","Даниил Светлых")</f>
        <v>45000</v>
      </c>
      <c r="F41" s="146">
        <f t="shared" si="0"/>
        <v>0</v>
      </c>
      <c r="G41" s="147">
        <f>GETPIVOTDATA("Сумма платежа",'Отчет Расходование 2019'!$A$3,"Сбор","Даниил Светлых")</f>
        <v>44908</v>
      </c>
      <c r="H41" s="149">
        <f t="shared" si="1"/>
        <v>92</v>
      </c>
    </row>
    <row r="42" spans="2:8" ht="12.75">
      <c r="B42" s="145">
        <v>34</v>
      </c>
      <c r="C42" s="157" t="s">
        <v>708</v>
      </c>
      <c r="D42" s="142">
        <v>70000</v>
      </c>
      <c r="E42" s="142">
        <f>GETPIVOTDATA("Сумма",$A$54,"Назначение платежа","Людмила Лебедева")</f>
        <v>70000</v>
      </c>
      <c r="F42" s="146">
        <f t="shared" si="0"/>
        <v>0</v>
      </c>
      <c r="G42" s="147">
        <f>GETPIVOTDATA("Сумма платежа",'Отчет Расходование 2019'!$A$3,"Сбор","Людмила Лебедева")</f>
        <v>17158</v>
      </c>
      <c r="H42" s="149">
        <f t="shared" si="1"/>
        <v>52842</v>
      </c>
    </row>
    <row r="43" spans="2:8" ht="12.75">
      <c r="B43" s="145">
        <v>35</v>
      </c>
      <c r="C43" s="157" t="s">
        <v>760</v>
      </c>
      <c r="D43" s="142">
        <v>102000</v>
      </c>
      <c r="E43" s="142">
        <f>GETPIVOTDATA("Сумма",$A$54,"Назначение платежа","Дарья Кудряшова")</f>
        <v>102000</v>
      </c>
      <c r="F43" s="146">
        <f t="shared" si="0"/>
        <v>0</v>
      </c>
      <c r="G43" s="147"/>
      <c r="H43" s="149">
        <f t="shared" si="1"/>
        <v>102000</v>
      </c>
    </row>
    <row r="44" spans="2:8" ht="12.75">
      <c r="B44" s="145">
        <v>36</v>
      </c>
      <c r="C44" s="157" t="s">
        <v>761</v>
      </c>
      <c r="D44" s="142">
        <v>33000</v>
      </c>
      <c r="E44" s="142">
        <f>GETPIVOTDATA("Сумма",$A$54,"Назначение платежа","Елизавета Кудряшова")</f>
        <v>33000</v>
      </c>
      <c r="F44" s="146">
        <f t="shared" si="0"/>
        <v>0</v>
      </c>
      <c r="G44" s="147"/>
      <c r="H44" s="149">
        <f t="shared" si="1"/>
        <v>33000</v>
      </c>
    </row>
    <row r="45" spans="2:8" ht="12.75">
      <c r="B45" s="145">
        <v>37</v>
      </c>
      <c r="C45" s="145" t="s">
        <v>763</v>
      </c>
      <c r="D45" s="142">
        <v>15000</v>
      </c>
      <c r="E45" s="142">
        <f>GETPIVOTDATA("Сумма",$A$54,"Назначение платежа","Саша Сметанин 2019 - 2 сбор")</f>
        <v>500</v>
      </c>
      <c r="F45" s="146">
        <f t="shared" si="0"/>
        <v>14500</v>
      </c>
      <c r="G45" s="147"/>
      <c r="H45" s="149">
        <f t="shared" si="1"/>
        <v>500</v>
      </c>
    </row>
    <row r="46" spans="2:8" ht="12.75">
      <c r="B46" s="145">
        <v>38</v>
      </c>
      <c r="C46" s="145" t="s">
        <v>33</v>
      </c>
      <c r="D46" s="142">
        <v>2023168</v>
      </c>
      <c r="E46" s="142">
        <f>GETPIVOTDATA("Сумма",$A$54,"Назначение платежа","Проект ""Цветы жизни"" 2019")</f>
        <v>2161689.39</v>
      </c>
      <c r="F46" s="146">
        <f t="shared" si="0"/>
        <v>-138521.39000000013</v>
      </c>
      <c r="G46" s="148">
        <v>2568401.74</v>
      </c>
      <c r="H46" s="149">
        <f t="shared" si="1"/>
        <v>-406712.3500000001</v>
      </c>
    </row>
    <row r="47" spans="2:8" ht="12.75">
      <c r="B47" s="145">
        <v>39</v>
      </c>
      <c r="C47" s="145" t="s">
        <v>42</v>
      </c>
      <c r="D47" s="144">
        <v>823585</v>
      </c>
      <c r="E47" s="142">
        <f>GETPIVOTDATA("Сумма",$A$54,"Назначение платежа","Резервный фонд")</f>
        <v>34997.22</v>
      </c>
      <c r="F47" s="146">
        <f t="shared" si="0"/>
        <v>788587.78</v>
      </c>
      <c r="G47" s="147"/>
      <c r="H47" s="149">
        <f t="shared" si="1"/>
        <v>34997.22</v>
      </c>
    </row>
    <row r="48" spans="2:8" ht="12">
      <c r="B48" s="145"/>
      <c r="C48" s="145"/>
      <c r="D48" s="145"/>
      <c r="E48" s="145"/>
      <c r="F48" s="145"/>
      <c r="G48" s="145"/>
      <c r="H48" s="145"/>
    </row>
    <row r="49" spans="2:8" ht="12.75">
      <c r="B49" s="158"/>
      <c r="C49" s="155" t="s">
        <v>866</v>
      </c>
      <c r="D49" s="150">
        <f>SUM(D9:D48)</f>
        <v>6428712.699999999</v>
      </c>
      <c r="E49" s="150">
        <f>SUM(E9:E47)</f>
        <v>5721618.63</v>
      </c>
      <c r="F49" s="151"/>
      <c r="G49" s="152">
        <f>SUM(G2:G47)</f>
        <v>5619645.92</v>
      </c>
      <c r="H49" s="153"/>
    </row>
    <row r="50" ht="12">
      <c r="F50" s="76"/>
    </row>
    <row r="51" spans="3:6" ht="27" customHeight="1">
      <c r="C51" s="172" t="s">
        <v>32</v>
      </c>
      <c r="D51" s="172"/>
      <c r="E51" s="172"/>
      <c r="F51" s="172"/>
    </row>
    <row r="54" spans="1:7" ht="12">
      <c r="A54" s="101" t="s">
        <v>1</v>
      </c>
      <c r="B54" s="102"/>
      <c r="C54" s="102"/>
      <c r="D54" s="102"/>
      <c r="E54" s="102"/>
      <c r="F54" s="102"/>
      <c r="G54" s="103"/>
    </row>
    <row r="55" spans="1:7" ht="12">
      <c r="A55" s="101" t="s">
        <v>2</v>
      </c>
      <c r="B55" s="101" t="s">
        <v>3</v>
      </c>
      <c r="C55" s="101" t="s">
        <v>4</v>
      </c>
      <c r="D55" s="101" t="s">
        <v>5</v>
      </c>
      <c r="E55" s="101" t="s">
        <v>6</v>
      </c>
      <c r="F55" s="101" t="s">
        <v>14</v>
      </c>
      <c r="G55" s="103" t="s">
        <v>9</v>
      </c>
    </row>
    <row r="56" spans="1:7" ht="12">
      <c r="A56" s="104" t="s">
        <v>7</v>
      </c>
      <c r="B56" s="102"/>
      <c r="C56" s="102"/>
      <c r="D56" s="102"/>
      <c r="E56" s="102"/>
      <c r="F56" s="102"/>
      <c r="G56" s="105"/>
    </row>
    <row r="57" spans="1:7" ht="12">
      <c r="A57" s="104" t="s">
        <v>477</v>
      </c>
      <c r="B57" s="107">
        <v>43690</v>
      </c>
      <c r="C57" s="104" t="s">
        <v>59</v>
      </c>
      <c r="D57" s="104" t="s">
        <v>7</v>
      </c>
      <c r="E57" s="104" t="s">
        <v>7</v>
      </c>
      <c r="F57" s="102"/>
      <c r="G57" s="105">
        <v>22750</v>
      </c>
    </row>
    <row r="58" spans="1:7" ht="13.5" customHeight="1">
      <c r="A58" s="104" t="s">
        <v>478</v>
      </c>
      <c r="B58" s="102"/>
      <c r="C58" s="102"/>
      <c r="D58" s="102"/>
      <c r="E58" s="102"/>
      <c r="F58" s="102"/>
      <c r="G58" s="105">
        <v>22750</v>
      </c>
    </row>
    <row r="59" spans="1:7" ht="12">
      <c r="A59" s="104" t="s">
        <v>225</v>
      </c>
      <c r="B59" s="107">
        <v>43551</v>
      </c>
      <c r="C59" s="104" t="s">
        <v>224</v>
      </c>
      <c r="D59" s="104" t="s">
        <v>7</v>
      </c>
      <c r="E59" s="104" t="s">
        <v>7</v>
      </c>
      <c r="F59" s="102"/>
      <c r="G59" s="105">
        <v>24320.09</v>
      </c>
    </row>
    <row r="60" spans="1:7" ht="12">
      <c r="A60" s="106"/>
      <c r="B60" s="107">
        <v>43552</v>
      </c>
      <c r="C60" s="104" t="s">
        <v>20</v>
      </c>
      <c r="D60" s="104" t="s">
        <v>7</v>
      </c>
      <c r="E60" s="104" t="s">
        <v>7</v>
      </c>
      <c r="F60" s="102"/>
      <c r="G60" s="105">
        <v>4.06</v>
      </c>
    </row>
    <row r="61" spans="1:9" ht="12">
      <c r="A61" s="106"/>
      <c r="B61" s="106"/>
      <c r="C61" s="104" t="s">
        <v>227</v>
      </c>
      <c r="D61" s="104" t="s">
        <v>7</v>
      </c>
      <c r="E61" s="104" t="s">
        <v>7</v>
      </c>
      <c r="F61" s="102"/>
      <c r="G61" s="105">
        <v>18150</v>
      </c>
      <c r="I61" s="1"/>
    </row>
    <row r="62" spans="1:9" ht="12">
      <c r="A62" s="106"/>
      <c r="B62" s="107">
        <v>43553</v>
      </c>
      <c r="C62" s="104" t="s">
        <v>20</v>
      </c>
      <c r="D62" s="104" t="s">
        <v>7</v>
      </c>
      <c r="E62" s="104" t="s">
        <v>7</v>
      </c>
      <c r="F62" s="102"/>
      <c r="G62" s="105">
        <v>0.33</v>
      </c>
      <c r="I62" s="1"/>
    </row>
    <row r="63" spans="1:9" ht="12">
      <c r="A63" s="106"/>
      <c r="B63" s="106"/>
      <c r="C63" s="104" t="s">
        <v>239</v>
      </c>
      <c r="D63" s="104" t="s">
        <v>7</v>
      </c>
      <c r="E63" s="104" t="s">
        <v>7</v>
      </c>
      <c r="F63" s="102"/>
      <c r="G63" s="105">
        <v>1000</v>
      </c>
      <c r="I63" s="1"/>
    </row>
    <row r="64" spans="1:7" ht="12">
      <c r="A64" s="106"/>
      <c r="B64" s="107">
        <v>43555</v>
      </c>
      <c r="C64" s="104" t="s">
        <v>20</v>
      </c>
      <c r="D64" s="104" t="s">
        <v>7</v>
      </c>
      <c r="E64" s="104" t="s">
        <v>7</v>
      </c>
      <c r="F64" s="102"/>
      <c r="G64" s="105">
        <v>0.22</v>
      </c>
    </row>
    <row r="65" spans="1:7" ht="12">
      <c r="A65" s="106"/>
      <c r="B65" s="107">
        <v>43556</v>
      </c>
      <c r="C65" s="104" t="s">
        <v>237</v>
      </c>
      <c r="D65" s="104" t="s">
        <v>238</v>
      </c>
      <c r="E65" s="104" t="s">
        <v>49</v>
      </c>
      <c r="F65" s="104">
        <v>50</v>
      </c>
      <c r="G65" s="105">
        <v>50</v>
      </c>
    </row>
    <row r="66" spans="1:7" ht="12">
      <c r="A66" s="106"/>
      <c r="B66" s="107">
        <v>43557</v>
      </c>
      <c r="C66" s="104" t="s">
        <v>236</v>
      </c>
      <c r="D66" s="104" t="s">
        <v>7</v>
      </c>
      <c r="E66" s="104" t="s">
        <v>7</v>
      </c>
      <c r="F66" s="102"/>
      <c r="G66" s="105">
        <v>1043</v>
      </c>
    </row>
    <row r="67" spans="1:7" ht="12">
      <c r="A67" s="106"/>
      <c r="B67" s="107">
        <v>43558</v>
      </c>
      <c r="C67" s="104" t="s">
        <v>20</v>
      </c>
      <c r="D67" s="104" t="s">
        <v>7</v>
      </c>
      <c r="E67" s="104" t="s">
        <v>7</v>
      </c>
      <c r="F67" s="102"/>
      <c r="G67" s="105">
        <v>0.75</v>
      </c>
    </row>
    <row r="68" spans="1:7" ht="12">
      <c r="A68" s="106"/>
      <c r="B68" s="107">
        <v>43560</v>
      </c>
      <c r="C68" s="104" t="s">
        <v>20</v>
      </c>
      <c r="D68" s="104" t="s">
        <v>7</v>
      </c>
      <c r="E68" s="104" t="s">
        <v>7</v>
      </c>
      <c r="F68" s="102"/>
      <c r="G68" s="105">
        <v>0.43999999999999995</v>
      </c>
    </row>
    <row r="69" spans="1:7" ht="12">
      <c r="A69" s="106"/>
      <c r="B69" s="106"/>
      <c r="C69" s="104" t="s">
        <v>242</v>
      </c>
      <c r="D69" s="104" t="s">
        <v>7</v>
      </c>
      <c r="E69" s="104" t="s">
        <v>7</v>
      </c>
      <c r="F69" s="102"/>
      <c r="G69" s="105">
        <v>750</v>
      </c>
    </row>
    <row r="70" spans="1:7" ht="12">
      <c r="A70" s="106"/>
      <c r="B70" s="107">
        <v>43562</v>
      </c>
      <c r="C70" s="104" t="s">
        <v>20</v>
      </c>
      <c r="D70" s="104" t="s">
        <v>7</v>
      </c>
      <c r="E70" s="104" t="s">
        <v>7</v>
      </c>
      <c r="F70" s="102"/>
      <c r="G70" s="105">
        <v>1.67</v>
      </c>
    </row>
    <row r="71" spans="1:7" ht="12">
      <c r="A71" s="106"/>
      <c r="B71" s="107">
        <v>43563</v>
      </c>
      <c r="C71" s="104" t="s">
        <v>243</v>
      </c>
      <c r="D71" s="104" t="s">
        <v>7</v>
      </c>
      <c r="E71" s="104" t="s">
        <v>7</v>
      </c>
      <c r="F71" s="102"/>
      <c r="G71" s="105">
        <v>400</v>
      </c>
    </row>
    <row r="72" spans="1:7" ht="12">
      <c r="A72" s="106"/>
      <c r="B72" s="106"/>
      <c r="C72" s="104" t="s">
        <v>244</v>
      </c>
      <c r="D72" s="104" t="s">
        <v>7</v>
      </c>
      <c r="E72" s="104" t="s">
        <v>7</v>
      </c>
      <c r="F72" s="102"/>
      <c r="G72" s="105">
        <v>1300</v>
      </c>
    </row>
    <row r="73" spans="1:7" ht="12">
      <c r="A73" s="106"/>
      <c r="B73" s="107">
        <v>43564</v>
      </c>
      <c r="C73" s="104" t="s">
        <v>20</v>
      </c>
      <c r="D73" s="104" t="s">
        <v>7</v>
      </c>
      <c r="E73" s="104" t="s">
        <v>7</v>
      </c>
      <c r="F73" s="102"/>
      <c r="G73" s="105">
        <v>1.23</v>
      </c>
    </row>
    <row r="74" spans="1:7" ht="12">
      <c r="A74" s="106"/>
      <c r="B74" s="106"/>
      <c r="C74" s="104" t="s">
        <v>246</v>
      </c>
      <c r="D74" s="104" t="s">
        <v>7</v>
      </c>
      <c r="E74" s="104" t="s">
        <v>7</v>
      </c>
      <c r="F74" s="102"/>
      <c r="G74" s="105">
        <v>100</v>
      </c>
    </row>
    <row r="75" spans="1:7" ht="12">
      <c r="A75" s="106"/>
      <c r="B75" s="106"/>
      <c r="C75" s="104" t="s">
        <v>247</v>
      </c>
      <c r="D75" s="104" t="s">
        <v>7</v>
      </c>
      <c r="E75" s="104" t="s">
        <v>7</v>
      </c>
      <c r="F75" s="102"/>
      <c r="G75" s="105">
        <v>990</v>
      </c>
    </row>
    <row r="76" spans="1:7" ht="12">
      <c r="A76" s="106"/>
      <c r="B76" s="107">
        <v>43565</v>
      </c>
      <c r="C76" s="104" t="s">
        <v>20</v>
      </c>
      <c r="D76" s="104" t="s">
        <v>7</v>
      </c>
      <c r="E76" s="104" t="s">
        <v>7</v>
      </c>
      <c r="F76" s="102"/>
      <c r="G76" s="105">
        <v>1.15</v>
      </c>
    </row>
    <row r="77" spans="1:7" ht="12">
      <c r="A77" s="106"/>
      <c r="B77" s="107">
        <v>43566</v>
      </c>
      <c r="C77" s="104" t="s">
        <v>20</v>
      </c>
      <c r="D77" s="104" t="s">
        <v>7</v>
      </c>
      <c r="E77" s="104" t="s">
        <v>7</v>
      </c>
      <c r="F77" s="102"/>
      <c r="G77" s="105">
        <v>1.7</v>
      </c>
    </row>
    <row r="78" spans="1:7" ht="12">
      <c r="A78" s="106"/>
      <c r="B78" s="106"/>
      <c r="C78" s="104" t="s">
        <v>252</v>
      </c>
      <c r="D78" s="104" t="s">
        <v>7</v>
      </c>
      <c r="E78" s="104" t="s">
        <v>7</v>
      </c>
      <c r="F78" s="102"/>
      <c r="G78" s="105">
        <v>9150</v>
      </c>
    </row>
    <row r="79" spans="1:7" ht="12">
      <c r="A79" s="106"/>
      <c r="B79" s="106"/>
      <c r="C79" s="104" t="s">
        <v>254</v>
      </c>
      <c r="D79" s="104" t="s">
        <v>93</v>
      </c>
      <c r="E79" s="104" t="s">
        <v>256</v>
      </c>
      <c r="F79" s="104">
        <v>0.57</v>
      </c>
      <c r="G79" s="105">
        <v>0.57</v>
      </c>
    </row>
    <row r="80" spans="1:7" ht="12">
      <c r="A80" s="106"/>
      <c r="B80" s="106"/>
      <c r="C80" s="104" t="s">
        <v>248</v>
      </c>
      <c r="D80" s="104" t="s">
        <v>249</v>
      </c>
      <c r="E80" s="104" t="s">
        <v>250</v>
      </c>
      <c r="F80" s="104">
        <v>50.39</v>
      </c>
      <c r="G80" s="105">
        <v>50.39</v>
      </c>
    </row>
    <row r="81" spans="1:7" ht="12">
      <c r="A81" s="106"/>
      <c r="B81" s="107">
        <v>43567</v>
      </c>
      <c r="C81" s="104" t="s">
        <v>20</v>
      </c>
      <c r="D81" s="104" t="s">
        <v>7</v>
      </c>
      <c r="E81" s="104" t="s">
        <v>7</v>
      </c>
      <c r="F81" s="102"/>
      <c r="G81" s="105">
        <v>7.050000000000001</v>
      </c>
    </row>
    <row r="82" spans="1:7" ht="12">
      <c r="A82" s="106"/>
      <c r="B82" s="107">
        <v>43569</v>
      </c>
      <c r="C82" s="104" t="s">
        <v>20</v>
      </c>
      <c r="D82" s="104" t="s">
        <v>7</v>
      </c>
      <c r="E82" s="104" t="s">
        <v>7</v>
      </c>
      <c r="F82" s="102"/>
      <c r="G82" s="105">
        <v>1.06</v>
      </c>
    </row>
    <row r="83" spans="1:7" ht="12">
      <c r="A83" s="106"/>
      <c r="B83" s="106"/>
      <c r="C83" s="104" t="s">
        <v>253</v>
      </c>
      <c r="D83" s="104" t="s">
        <v>7</v>
      </c>
      <c r="E83" s="104" t="s">
        <v>7</v>
      </c>
      <c r="F83" s="102"/>
      <c r="G83" s="105">
        <v>10000</v>
      </c>
    </row>
    <row r="84" spans="1:7" ht="12">
      <c r="A84" s="106"/>
      <c r="B84" s="107">
        <v>43571</v>
      </c>
      <c r="C84" s="104" t="s">
        <v>20</v>
      </c>
      <c r="D84" s="104" t="s">
        <v>7</v>
      </c>
      <c r="E84" s="104" t="s">
        <v>7</v>
      </c>
      <c r="F84" s="102"/>
      <c r="G84" s="105">
        <v>2.27</v>
      </c>
    </row>
    <row r="85" spans="1:7" ht="12">
      <c r="A85" s="106"/>
      <c r="B85" s="106"/>
      <c r="C85" s="104" t="s">
        <v>258</v>
      </c>
      <c r="D85" s="104" t="s">
        <v>7</v>
      </c>
      <c r="E85" s="104" t="s">
        <v>7</v>
      </c>
      <c r="F85" s="102"/>
      <c r="G85" s="105">
        <v>1220</v>
      </c>
    </row>
    <row r="86" spans="1:7" ht="12">
      <c r="A86" s="106"/>
      <c r="B86" s="106"/>
      <c r="C86" s="104" t="s">
        <v>259</v>
      </c>
      <c r="D86" s="104" t="s">
        <v>7</v>
      </c>
      <c r="E86" s="104" t="s">
        <v>7</v>
      </c>
      <c r="F86" s="102"/>
      <c r="G86" s="105">
        <v>7978</v>
      </c>
    </row>
    <row r="87" spans="1:7" ht="12">
      <c r="A87" s="106"/>
      <c r="B87" s="107">
        <v>43572</v>
      </c>
      <c r="C87" s="104" t="s">
        <v>20</v>
      </c>
      <c r="D87" s="104" t="s">
        <v>7</v>
      </c>
      <c r="E87" s="104" t="s">
        <v>7</v>
      </c>
      <c r="F87" s="102"/>
      <c r="G87" s="105">
        <v>3.89</v>
      </c>
    </row>
    <row r="88" spans="1:7" ht="12">
      <c r="A88" s="106"/>
      <c r="B88" s="106"/>
      <c r="C88" s="104" t="s">
        <v>263</v>
      </c>
      <c r="D88" s="104" t="s">
        <v>7</v>
      </c>
      <c r="E88" s="104" t="s">
        <v>7</v>
      </c>
      <c r="F88" s="102"/>
      <c r="G88" s="105">
        <v>2100</v>
      </c>
    </row>
    <row r="89" spans="1:7" ht="12">
      <c r="A89" s="106"/>
      <c r="B89" s="107">
        <v>43573</v>
      </c>
      <c r="C89" s="104" t="s">
        <v>20</v>
      </c>
      <c r="D89" s="104" t="s">
        <v>7</v>
      </c>
      <c r="E89" s="104" t="s">
        <v>7</v>
      </c>
      <c r="F89" s="102"/>
      <c r="G89" s="105">
        <v>0.7</v>
      </c>
    </row>
    <row r="90" spans="1:7" ht="12">
      <c r="A90" s="106"/>
      <c r="B90" s="107">
        <v>43574</v>
      </c>
      <c r="C90" s="104" t="s">
        <v>268</v>
      </c>
      <c r="D90" s="104" t="s">
        <v>7</v>
      </c>
      <c r="E90" s="104" t="s">
        <v>7</v>
      </c>
      <c r="F90" s="102"/>
      <c r="G90" s="105">
        <v>220</v>
      </c>
    </row>
    <row r="91" spans="1:7" ht="12">
      <c r="A91" s="106"/>
      <c r="B91" s="107">
        <v>43576</v>
      </c>
      <c r="C91" s="104" t="s">
        <v>20</v>
      </c>
      <c r="D91" s="104" t="s">
        <v>7</v>
      </c>
      <c r="E91" s="104" t="s">
        <v>7</v>
      </c>
      <c r="F91" s="102"/>
      <c r="G91" s="105">
        <v>0.56</v>
      </c>
    </row>
    <row r="92" spans="1:7" ht="12">
      <c r="A92" s="106"/>
      <c r="B92" s="106"/>
      <c r="C92" s="104" t="s">
        <v>271</v>
      </c>
      <c r="D92" s="104" t="s">
        <v>272</v>
      </c>
      <c r="E92" s="104" t="s">
        <v>256</v>
      </c>
      <c r="F92" s="104">
        <v>500</v>
      </c>
      <c r="G92" s="105">
        <v>500</v>
      </c>
    </row>
    <row r="93" spans="1:7" ht="12">
      <c r="A93" s="106"/>
      <c r="B93" s="107">
        <v>43577</v>
      </c>
      <c r="C93" s="104" t="s">
        <v>59</v>
      </c>
      <c r="D93" s="104" t="s">
        <v>7</v>
      </c>
      <c r="E93" s="104" t="s">
        <v>7</v>
      </c>
      <c r="F93" s="102"/>
      <c r="G93" s="105">
        <v>3950</v>
      </c>
    </row>
    <row r="94" spans="1:7" ht="12">
      <c r="A94" s="106"/>
      <c r="B94" s="106"/>
      <c r="C94" s="104" t="s">
        <v>273</v>
      </c>
      <c r="D94" s="104" t="s">
        <v>7</v>
      </c>
      <c r="E94" s="104" t="s">
        <v>7</v>
      </c>
      <c r="F94" s="102"/>
      <c r="G94" s="105">
        <v>6300</v>
      </c>
    </row>
    <row r="95" spans="1:7" ht="12">
      <c r="A95" s="106"/>
      <c r="B95" s="106"/>
      <c r="C95" s="104" t="s">
        <v>274</v>
      </c>
      <c r="D95" s="104" t="s">
        <v>7</v>
      </c>
      <c r="E95" s="104" t="s">
        <v>7</v>
      </c>
      <c r="F95" s="102"/>
      <c r="G95" s="105">
        <v>200</v>
      </c>
    </row>
    <row r="96" spans="1:7" ht="12">
      <c r="A96" s="106"/>
      <c r="B96" s="107">
        <v>43578</v>
      </c>
      <c r="C96" s="104" t="s">
        <v>20</v>
      </c>
      <c r="D96" s="104" t="s">
        <v>7</v>
      </c>
      <c r="E96" s="104" t="s">
        <v>7</v>
      </c>
      <c r="F96" s="102"/>
      <c r="G96" s="105">
        <v>0.48</v>
      </c>
    </row>
    <row r="97" spans="1:7" ht="12">
      <c r="A97" s="106"/>
      <c r="B97" s="107">
        <v>43579</v>
      </c>
      <c r="C97" s="104" t="s">
        <v>20</v>
      </c>
      <c r="D97" s="104" t="s">
        <v>7</v>
      </c>
      <c r="E97" s="104" t="s">
        <v>7</v>
      </c>
      <c r="F97" s="102"/>
      <c r="G97" s="105">
        <v>0.72</v>
      </c>
    </row>
    <row r="98" spans="1:7" ht="12">
      <c r="A98" s="106"/>
      <c r="B98" s="106"/>
      <c r="C98" s="104" t="s">
        <v>280</v>
      </c>
      <c r="D98" s="104" t="s">
        <v>7</v>
      </c>
      <c r="E98" s="104" t="s">
        <v>7</v>
      </c>
      <c r="F98" s="102"/>
      <c r="G98" s="105">
        <v>11250</v>
      </c>
    </row>
    <row r="99" spans="1:7" ht="12">
      <c r="A99" s="106"/>
      <c r="B99" s="106"/>
      <c r="C99" s="104" t="s">
        <v>283</v>
      </c>
      <c r="D99" s="104" t="s">
        <v>7</v>
      </c>
      <c r="E99" s="104" t="s">
        <v>7</v>
      </c>
      <c r="F99" s="102"/>
      <c r="G99" s="105">
        <v>2050</v>
      </c>
    </row>
    <row r="100" spans="1:7" ht="12">
      <c r="A100" s="106"/>
      <c r="B100" s="107">
        <v>43580</v>
      </c>
      <c r="C100" s="104" t="s">
        <v>20</v>
      </c>
      <c r="D100" s="104" t="s">
        <v>7</v>
      </c>
      <c r="E100" s="104" t="s">
        <v>7</v>
      </c>
      <c r="F100" s="102"/>
      <c r="G100" s="105">
        <v>0.43</v>
      </c>
    </row>
    <row r="101" spans="1:7" ht="12">
      <c r="A101" s="106"/>
      <c r="B101" s="106"/>
      <c r="C101" s="104" t="s">
        <v>284</v>
      </c>
      <c r="D101" s="104" t="s">
        <v>7</v>
      </c>
      <c r="E101" s="104" t="s">
        <v>7</v>
      </c>
      <c r="F101" s="102"/>
      <c r="G101" s="105">
        <v>1300</v>
      </c>
    </row>
    <row r="102" spans="1:7" ht="12">
      <c r="A102" s="106"/>
      <c r="B102" s="107">
        <v>43581</v>
      </c>
      <c r="C102" s="104" t="s">
        <v>20</v>
      </c>
      <c r="D102" s="104" t="s">
        <v>7</v>
      </c>
      <c r="E102" s="104" t="s">
        <v>7</v>
      </c>
      <c r="F102" s="102"/>
      <c r="G102" s="105">
        <v>1.18</v>
      </c>
    </row>
    <row r="103" spans="1:7" ht="12">
      <c r="A103" s="106"/>
      <c r="B103" s="106"/>
      <c r="C103" s="104" t="s">
        <v>288</v>
      </c>
      <c r="D103" s="104" t="s">
        <v>7</v>
      </c>
      <c r="E103" s="104" t="s">
        <v>7</v>
      </c>
      <c r="F103" s="102"/>
      <c r="G103" s="105">
        <v>1700</v>
      </c>
    </row>
    <row r="104" spans="1:7" ht="12">
      <c r="A104" s="106"/>
      <c r="B104" s="107">
        <v>43583</v>
      </c>
      <c r="C104" s="104" t="s">
        <v>20</v>
      </c>
      <c r="D104" s="104" t="s">
        <v>7</v>
      </c>
      <c r="E104" s="104" t="s">
        <v>7</v>
      </c>
      <c r="F104" s="102"/>
      <c r="G104" s="105">
        <v>1.64</v>
      </c>
    </row>
    <row r="105" spans="1:7" ht="12">
      <c r="A105" s="106"/>
      <c r="B105" s="107">
        <v>43584</v>
      </c>
      <c r="C105" s="104" t="s">
        <v>295</v>
      </c>
      <c r="D105" s="104" t="s">
        <v>7</v>
      </c>
      <c r="E105" s="104" t="s">
        <v>7</v>
      </c>
      <c r="F105" s="102"/>
      <c r="G105" s="105">
        <v>580</v>
      </c>
    </row>
    <row r="106" spans="1:7" ht="12">
      <c r="A106" s="106"/>
      <c r="B106" s="107">
        <v>43585</v>
      </c>
      <c r="C106" s="104" t="s">
        <v>20</v>
      </c>
      <c r="D106" s="104" t="s">
        <v>7</v>
      </c>
      <c r="E106" s="104" t="s">
        <v>7</v>
      </c>
      <c r="F106" s="102"/>
      <c r="G106" s="105">
        <v>2.65</v>
      </c>
    </row>
    <row r="107" spans="1:7" ht="12">
      <c r="A107" s="106"/>
      <c r="B107" s="106"/>
      <c r="C107" s="104" t="s">
        <v>296</v>
      </c>
      <c r="D107" s="104" t="s">
        <v>7</v>
      </c>
      <c r="E107" s="104" t="s">
        <v>7</v>
      </c>
      <c r="F107" s="102"/>
      <c r="G107" s="105">
        <v>200</v>
      </c>
    </row>
    <row r="108" spans="1:7" ht="12">
      <c r="A108" s="106"/>
      <c r="B108" s="106"/>
      <c r="C108" s="104" t="s">
        <v>297</v>
      </c>
      <c r="D108" s="104" t="s">
        <v>7</v>
      </c>
      <c r="E108" s="104" t="s">
        <v>7</v>
      </c>
      <c r="F108" s="102"/>
      <c r="G108" s="105">
        <v>44</v>
      </c>
    </row>
    <row r="109" spans="1:7" ht="12">
      <c r="A109" s="106"/>
      <c r="B109" s="107">
        <v>43588</v>
      </c>
      <c r="C109" s="104" t="s">
        <v>20</v>
      </c>
      <c r="D109" s="104" t="s">
        <v>7</v>
      </c>
      <c r="E109" s="104" t="s">
        <v>7</v>
      </c>
      <c r="F109" s="102"/>
      <c r="G109" s="105">
        <v>0.53</v>
      </c>
    </row>
    <row r="110" spans="1:7" ht="12">
      <c r="A110" s="106"/>
      <c r="B110" s="106"/>
      <c r="C110" s="104" t="s">
        <v>299</v>
      </c>
      <c r="D110" s="104" t="s">
        <v>7</v>
      </c>
      <c r="E110" s="104" t="s">
        <v>7</v>
      </c>
      <c r="F110" s="102"/>
      <c r="G110" s="105">
        <v>100</v>
      </c>
    </row>
    <row r="111" spans="1:7" ht="12">
      <c r="A111" s="106"/>
      <c r="B111" s="107">
        <v>43589</v>
      </c>
      <c r="C111" s="104" t="s">
        <v>300</v>
      </c>
      <c r="D111" s="104" t="s">
        <v>7</v>
      </c>
      <c r="E111" s="104" t="s">
        <v>7</v>
      </c>
      <c r="F111" s="102"/>
      <c r="G111" s="105">
        <v>1500</v>
      </c>
    </row>
    <row r="112" spans="1:7" ht="12">
      <c r="A112" s="106"/>
      <c r="B112" s="107">
        <v>43591</v>
      </c>
      <c r="C112" s="104" t="s">
        <v>20</v>
      </c>
      <c r="D112" s="104" t="s">
        <v>7</v>
      </c>
      <c r="E112" s="104" t="s">
        <v>7</v>
      </c>
      <c r="F112" s="102"/>
      <c r="G112" s="105">
        <v>0.55</v>
      </c>
    </row>
    <row r="113" spans="1:7" ht="12">
      <c r="A113" s="106"/>
      <c r="B113" s="106"/>
      <c r="C113" s="104" t="s">
        <v>303</v>
      </c>
      <c r="D113" s="104" t="s">
        <v>7</v>
      </c>
      <c r="E113" s="104" t="s">
        <v>7</v>
      </c>
      <c r="F113" s="102"/>
      <c r="G113" s="105">
        <v>100</v>
      </c>
    </row>
    <row r="114" spans="1:7" ht="12">
      <c r="A114" s="106"/>
      <c r="B114" s="107">
        <v>43592</v>
      </c>
      <c r="C114" s="104" t="s">
        <v>20</v>
      </c>
      <c r="D114" s="104" t="s">
        <v>7</v>
      </c>
      <c r="E114" s="104" t="s">
        <v>7</v>
      </c>
      <c r="F114" s="102"/>
      <c r="G114" s="105">
        <v>2.38</v>
      </c>
    </row>
    <row r="115" spans="1:7" ht="12">
      <c r="A115" s="106"/>
      <c r="B115" s="107">
        <v>43593</v>
      </c>
      <c r="C115" s="104" t="s">
        <v>20</v>
      </c>
      <c r="D115" s="104" t="s">
        <v>7</v>
      </c>
      <c r="E115" s="104" t="s">
        <v>7</v>
      </c>
      <c r="F115" s="102"/>
      <c r="G115" s="105">
        <v>2.04</v>
      </c>
    </row>
    <row r="116" spans="1:7" ht="12">
      <c r="A116" s="106"/>
      <c r="B116" s="107">
        <v>43595</v>
      </c>
      <c r="C116" s="104" t="s">
        <v>20</v>
      </c>
      <c r="D116" s="104" t="s">
        <v>7</v>
      </c>
      <c r="E116" s="104" t="s">
        <v>7</v>
      </c>
      <c r="F116" s="102"/>
      <c r="G116" s="105">
        <v>6.039999999999999</v>
      </c>
    </row>
    <row r="117" spans="1:7" ht="12">
      <c r="A117" s="106"/>
      <c r="B117" s="106"/>
      <c r="C117" s="104" t="s">
        <v>312</v>
      </c>
      <c r="D117" s="104" t="s">
        <v>313</v>
      </c>
      <c r="E117" s="104" t="s">
        <v>314</v>
      </c>
      <c r="F117" s="104">
        <v>0.33</v>
      </c>
      <c r="G117" s="105">
        <v>0.33</v>
      </c>
    </row>
    <row r="118" spans="1:7" ht="12">
      <c r="A118" s="106"/>
      <c r="B118" s="106"/>
      <c r="C118" s="104" t="s">
        <v>316</v>
      </c>
      <c r="D118" s="104" t="s">
        <v>317</v>
      </c>
      <c r="E118" s="104" t="s">
        <v>318</v>
      </c>
      <c r="F118" s="104">
        <v>500</v>
      </c>
      <c r="G118" s="105">
        <v>500</v>
      </c>
    </row>
    <row r="119" spans="1:7" ht="12">
      <c r="A119" s="106"/>
      <c r="B119" s="107">
        <v>43598</v>
      </c>
      <c r="C119" s="104" t="s">
        <v>20</v>
      </c>
      <c r="D119" s="104" t="s">
        <v>7</v>
      </c>
      <c r="E119" s="104" t="s">
        <v>7</v>
      </c>
      <c r="F119" s="102"/>
      <c r="G119" s="105">
        <v>0.03</v>
      </c>
    </row>
    <row r="120" spans="1:7" ht="12">
      <c r="A120" s="106"/>
      <c r="B120" s="107">
        <v>43599</v>
      </c>
      <c r="C120" s="104" t="s">
        <v>20</v>
      </c>
      <c r="D120" s="104" t="s">
        <v>7</v>
      </c>
      <c r="E120" s="104" t="s">
        <v>7</v>
      </c>
      <c r="F120" s="102"/>
      <c r="G120" s="105">
        <v>5.74</v>
      </c>
    </row>
    <row r="121" spans="1:7" ht="12">
      <c r="A121" s="106"/>
      <c r="B121" s="107">
        <v>43575</v>
      </c>
      <c r="C121" s="104" t="s">
        <v>316</v>
      </c>
      <c r="D121" s="104" t="s">
        <v>317</v>
      </c>
      <c r="E121" s="104" t="s">
        <v>318</v>
      </c>
      <c r="F121" s="104">
        <v>1000</v>
      </c>
      <c r="G121" s="105">
        <v>1000</v>
      </c>
    </row>
    <row r="122" spans="1:7" ht="12">
      <c r="A122" s="106"/>
      <c r="B122" s="107">
        <v>43600</v>
      </c>
      <c r="C122" s="104" t="s">
        <v>20</v>
      </c>
      <c r="D122" s="104" t="s">
        <v>7</v>
      </c>
      <c r="E122" s="104" t="s">
        <v>7</v>
      </c>
      <c r="F122" s="102"/>
      <c r="G122" s="105">
        <v>2.25</v>
      </c>
    </row>
    <row r="123" spans="1:7" ht="12">
      <c r="A123" s="106"/>
      <c r="B123" s="107">
        <v>43601</v>
      </c>
      <c r="C123" s="104" t="s">
        <v>20</v>
      </c>
      <c r="D123" s="104" t="s">
        <v>7</v>
      </c>
      <c r="E123" s="104" t="s">
        <v>7</v>
      </c>
      <c r="F123" s="102"/>
      <c r="G123" s="105">
        <v>2.16</v>
      </c>
    </row>
    <row r="124" spans="1:7" ht="12">
      <c r="A124" s="106"/>
      <c r="B124" s="106"/>
      <c r="C124" s="104" t="s">
        <v>325</v>
      </c>
      <c r="D124" s="104" t="s">
        <v>7</v>
      </c>
      <c r="E124" s="104" t="s">
        <v>7</v>
      </c>
      <c r="F124" s="102"/>
      <c r="G124" s="105">
        <v>1000</v>
      </c>
    </row>
    <row r="125" spans="1:7" ht="12">
      <c r="A125" s="106"/>
      <c r="B125" s="107">
        <v>43602</v>
      </c>
      <c r="C125" s="104" t="s">
        <v>20</v>
      </c>
      <c r="D125" s="104" t="s">
        <v>7</v>
      </c>
      <c r="E125" s="104" t="s">
        <v>7</v>
      </c>
      <c r="F125" s="102"/>
      <c r="G125" s="105">
        <v>0.9299999999999999</v>
      </c>
    </row>
    <row r="126" spans="1:7" ht="12">
      <c r="A126" s="106"/>
      <c r="B126" s="107">
        <v>43604</v>
      </c>
      <c r="C126" s="104" t="s">
        <v>20</v>
      </c>
      <c r="D126" s="104" t="s">
        <v>7</v>
      </c>
      <c r="E126" s="104" t="s">
        <v>7</v>
      </c>
      <c r="F126" s="102"/>
      <c r="G126" s="105">
        <v>1.41</v>
      </c>
    </row>
    <row r="127" spans="1:7" ht="12">
      <c r="A127" s="106"/>
      <c r="B127" s="106"/>
      <c r="C127" s="104" t="s">
        <v>327</v>
      </c>
      <c r="D127" s="104" t="s">
        <v>328</v>
      </c>
      <c r="E127" s="104" t="s">
        <v>329</v>
      </c>
      <c r="F127" s="104">
        <v>0.8</v>
      </c>
      <c r="G127" s="105">
        <v>1.6</v>
      </c>
    </row>
    <row r="128" spans="1:7" ht="12">
      <c r="A128" s="106"/>
      <c r="B128" s="107">
        <v>43605</v>
      </c>
      <c r="C128" s="104" t="s">
        <v>330</v>
      </c>
      <c r="D128" s="104" t="s">
        <v>7</v>
      </c>
      <c r="E128" s="104" t="s">
        <v>7</v>
      </c>
      <c r="F128" s="102"/>
      <c r="G128" s="105">
        <v>100</v>
      </c>
    </row>
    <row r="129" spans="1:7" ht="12">
      <c r="A129" s="106"/>
      <c r="B129" s="107">
        <v>43606</v>
      </c>
      <c r="C129" s="104" t="s">
        <v>20</v>
      </c>
      <c r="D129" s="104" t="s">
        <v>7</v>
      </c>
      <c r="E129" s="104" t="s">
        <v>7</v>
      </c>
      <c r="F129" s="102"/>
      <c r="G129" s="105">
        <v>1.9</v>
      </c>
    </row>
    <row r="130" spans="1:7" ht="12">
      <c r="A130" s="106"/>
      <c r="B130" s="106"/>
      <c r="C130" s="104" t="s">
        <v>333</v>
      </c>
      <c r="D130" s="104" t="s">
        <v>7</v>
      </c>
      <c r="E130" s="104" t="s">
        <v>7</v>
      </c>
      <c r="F130" s="102"/>
      <c r="G130" s="105">
        <v>1470</v>
      </c>
    </row>
    <row r="131" spans="1:7" ht="12">
      <c r="A131" s="106"/>
      <c r="B131" s="106"/>
      <c r="C131" s="104" t="s">
        <v>334</v>
      </c>
      <c r="D131" s="104" t="s">
        <v>7</v>
      </c>
      <c r="E131" s="104" t="s">
        <v>7</v>
      </c>
      <c r="F131" s="102"/>
      <c r="G131" s="105">
        <v>89182.88</v>
      </c>
    </row>
    <row r="132" spans="1:7" ht="12">
      <c r="A132" s="104" t="s">
        <v>226</v>
      </c>
      <c r="B132" s="102"/>
      <c r="C132" s="102"/>
      <c r="D132" s="102"/>
      <c r="E132" s="102"/>
      <c r="F132" s="102"/>
      <c r="G132" s="105">
        <v>201911</v>
      </c>
    </row>
    <row r="133" spans="1:7" ht="12">
      <c r="A133" s="104" t="s">
        <v>348</v>
      </c>
      <c r="B133" s="107">
        <v>43613</v>
      </c>
      <c r="C133" s="104" t="s">
        <v>347</v>
      </c>
      <c r="D133" s="104" t="s">
        <v>7</v>
      </c>
      <c r="E133" s="104" t="s">
        <v>7</v>
      </c>
      <c r="F133" s="102"/>
      <c r="G133" s="105">
        <v>1086</v>
      </c>
    </row>
    <row r="134" spans="1:7" ht="12">
      <c r="A134" s="106"/>
      <c r="B134" s="107">
        <v>43615</v>
      </c>
      <c r="C134" s="104" t="s">
        <v>356</v>
      </c>
      <c r="D134" s="104" t="s">
        <v>7</v>
      </c>
      <c r="E134" s="104" t="s">
        <v>7</v>
      </c>
      <c r="F134" s="102"/>
      <c r="G134" s="105">
        <v>500</v>
      </c>
    </row>
    <row r="135" spans="1:7" ht="12">
      <c r="A135" s="106"/>
      <c r="B135" s="107">
        <v>43633</v>
      </c>
      <c r="C135" s="104" t="s">
        <v>382</v>
      </c>
      <c r="D135" s="104" t="s">
        <v>7</v>
      </c>
      <c r="E135" s="104" t="s">
        <v>7</v>
      </c>
      <c r="F135" s="102"/>
      <c r="G135" s="105">
        <v>5090</v>
      </c>
    </row>
    <row r="136" spans="1:7" ht="12">
      <c r="A136" s="106"/>
      <c r="B136" s="106"/>
      <c r="C136" s="104" t="s">
        <v>384</v>
      </c>
      <c r="D136" s="104" t="s">
        <v>7</v>
      </c>
      <c r="E136" s="104" t="s">
        <v>7</v>
      </c>
      <c r="F136" s="102"/>
      <c r="G136" s="105">
        <v>5300</v>
      </c>
    </row>
    <row r="137" spans="1:7" ht="12">
      <c r="A137" s="106"/>
      <c r="B137" s="107">
        <v>43634</v>
      </c>
      <c r="C137" s="104" t="s">
        <v>59</v>
      </c>
      <c r="D137" s="104" t="s">
        <v>7</v>
      </c>
      <c r="E137" s="104" t="s">
        <v>7</v>
      </c>
      <c r="F137" s="102"/>
      <c r="G137" s="105">
        <v>12813.96</v>
      </c>
    </row>
    <row r="138" spans="1:7" ht="12">
      <c r="A138" s="106"/>
      <c r="B138" s="107">
        <v>43635</v>
      </c>
      <c r="C138" s="104" t="s">
        <v>20</v>
      </c>
      <c r="D138" s="104" t="s">
        <v>7</v>
      </c>
      <c r="E138" s="104" t="s">
        <v>7</v>
      </c>
      <c r="F138" s="102"/>
      <c r="G138" s="105">
        <v>3.46</v>
      </c>
    </row>
    <row r="139" spans="1:7" ht="12">
      <c r="A139" s="106"/>
      <c r="B139" s="107">
        <v>43636</v>
      </c>
      <c r="C139" s="104" t="s">
        <v>20</v>
      </c>
      <c r="D139" s="104" t="s">
        <v>7</v>
      </c>
      <c r="E139" s="104" t="s">
        <v>7</v>
      </c>
      <c r="F139" s="102"/>
      <c r="G139" s="105">
        <v>2.1100000000000003</v>
      </c>
    </row>
    <row r="140" spans="1:7" ht="12">
      <c r="A140" s="106"/>
      <c r="B140" s="107">
        <v>43637</v>
      </c>
      <c r="C140" s="104" t="s">
        <v>20</v>
      </c>
      <c r="D140" s="104" t="s">
        <v>7</v>
      </c>
      <c r="E140" s="104" t="s">
        <v>7</v>
      </c>
      <c r="F140" s="102"/>
      <c r="G140" s="105">
        <v>0.8400000000000001</v>
      </c>
    </row>
    <row r="141" spans="1:7" ht="12">
      <c r="A141" s="106"/>
      <c r="B141" s="107">
        <v>43639</v>
      </c>
      <c r="C141" s="104" t="s">
        <v>20</v>
      </c>
      <c r="D141" s="104" t="s">
        <v>7</v>
      </c>
      <c r="E141" s="104" t="s">
        <v>7</v>
      </c>
      <c r="F141" s="102"/>
      <c r="G141" s="105">
        <v>1.85</v>
      </c>
    </row>
    <row r="142" spans="1:7" ht="12">
      <c r="A142" s="106"/>
      <c r="B142" s="107">
        <v>43640</v>
      </c>
      <c r="C142" s="104" t="s">
        <v>391</v>
      </c>
      <c r="D142" s="104" t="s">
        <v>7</v>
      </c>
      <c r="E142" s="104" t="s">
        <v>7</v>
      </c>
      <c r="F142" s="102"/>
      <c r="G142" s="105">
        <v>100</v>
      </c>
    </row>
    <row r="143" spans="1:7" ht="12">
      <c r="A143" s="106"/>
      <c r="B143" s="107">
        <v>43641</v>
      </c>
      <c r="C143" s="104" t="s">
        <v>20</v>
      </c>
      <c r="D143" s="104" t="s">
        <v>7</v>
      </c>
      <c r="E143" s="104" t="s">
        <v>7</v>
      </c>
      <c r="F143" s="102"/>
      <c r="G143" s="105">
        <v>2.12</v>
      </c>
    </row>
    <row r="144" spans="1:7" ht="12">
      <c r="A144" s="106"/>
      <c r="B144" s="107">
        <v>43642</v>
      </c>
      <c r="C144" s="104" t="s">
        <v>20</v>
      </c>
      <c r="D144" s="104" t="s">
        <v>7</v>
      </c>
      <c r="E144" s="104" t="s">
        <v>7</v>
      </c>
      <c r="F144" s="102"/>
      <c r="G144" s="105">
        <v>2.56</v>
      </c>
    </row>
    <row r="145" spans="1:7" ht="12">
      <c r="A145" s="106"/>
      <c r="B145" s="107">
        <v>43643</v>
      </c>
      <c r="C145" s="104" t="s">
        <v>20</v>
      </c>
      <c r="D145" s="104" t="s">
        <v>7</v>
      </c>
      <c r="E145" s="104" t="s">
        <v>7</v>
      </c>
      <c r="F145" s="102"/>
      <c r="G145" s="105">
        <v>44.83</v>
      </c>
    </row>
    <row r="146" spans="1:7" ht="12">
      <c r="A146" s="106"/>
      <c r="B146" s="106"/>
      <c r="C146" s="104" t="s">
        <v>393</v>
      </c>
      <c r="D146" s="104" t="s">
        <v>7</v>
      </c>
      <c r="E146" s="104" t="s">
        <v>7</v>
      </c>
      <c r="F146" s="102"/>
      <c r="G146" s="105">
        <v>13789.57</v>
      </c>
    </row>
    <row r="147" spans="1:7" ht="12">
      <c r="A147" s="104" t="s">
        <v>352</v>
      </c>
      <c r="B147" s="102"/>
      <c r="C147" s="102"/>
      <c r="D147" s="102"/>
      <c r="E147" s="102"/>
      <c r="F147" s="102"/>
      <c r="G147" s="105">
        <v>38737.3</v>
      </c>
    </row>
    <row r="148" spans="1:7" ht="12">
      <c r="A148" s="104" t="s">
        <v>168</v>
      </c>
      <c r="B148" s="107">
        <v>43530</v>
      </c>
      <c r="C148" s="104" t="s">
        <v>164</v>
      </c>
      <c r="D148" s="104" t="s">
        <v>119</v>
      </c>
      <c r="E148" s="104" t="s">
        <v>165</v>
      </c>
      <c r="F148" s="104">
        <v>6215.610000000001</v>
      </c>
      <c r="G148" s="105">
        <v>6215.610000000001</v>
      </c>
    </row>
    <row r="149" spans="1:7" ht="12">
      <c r="A149" s="106"/>
      <c r="B149" s="107">
        <v>43534</v>
      </c>
      <c r="C149" s="104" t="s">
        <v>20</v>
      </c>
      <c r="D149" s="104" t="s">
        <v>7</v>
      </c>
      <c r="E149" s="104" t="s">
        <v>7</v>
      </c>
      <c r="F149" s="102"/>
      <c r="G149" s="105">
        <v>0.84</v>
      </c>
    </row>
    <row r="150" spans="1:7" ht="12">
      <c r="A150" s="106"/>
      <c r="B150" s="106"/>
      <c r="C150" s="104" t="s">
        <v>170</v>
      </c>
      <c r="D150" s="104" t="s">
        <v>171</v>
      </c>
      <c r="E150" s="104" t="s">
        <v>172</v>
      </c>
      <c r="F150" s="104">
        <v>0.34</v>
      </c>
      <c r="G150" s="105">
        <v>0.34</v>
      </c>
    </row>
    <row r="151" spans="1:7" ht="12">
      <c r="A151" s="106"/>
      <c r="B151" s="107">
        <v>43535</v>
      </c>
      <c r="C151" s="104" t="s">
        <v>173</v>
      </c>
      <c r="D151" s="104" t="s">
        <v>7</v>
      </c>
      <c r="E151" s="104" t="s">
        <v>7</v>
      </c>
      <c r="F151" s="102"/>
      <c r="G151" s="105">
        <v>300</v>
      </c>
    </row>
    <row r="152" spans="1:7" ht="12">
      <c r="A152" s="106"/>
      <c r="B152" s="107">
        <v>43536</v>
      </c>
      <c r="C152" s="104" t="s">
        <v>20</v>
      </c>
      <c r="D152" s="104" t="s">
        <v>7</v>
      </c>
      <c r="E152" s="104" t="s">
        <v>7</v>
      </c>
      <c r="F152" s="102"/>
      <c r="G152" s="105">
        <v>13.49</v>
      </c>
    </row>
    <row r="153" spans="1:7" ht="12">
      <c r="A153" s="106"/>
      <c r="B153" s="106"/>
      <c r="C153" s="104" t="s">
        <v>174</v>
      </c>
      <c r="D153" s="104" t="s">
        <v>7</v>
      </c>
      <c r="E153" s="104" t="s">
        <v>7</v>
      </c>
      <c r="F153" s="102"/>
      <c r="G153" s="105">
        <v>550</v>
      </c>
    </row>
    <row r="154" spans="1:7" ht="12">
      <c r="A154" s="106"/>
      <c r="B154" s="107">
        <v>43537</v>
      </c>
      <c r="C154" s="104" t="s">
        <v>20</v>
      </c>
      <c r="D154" s="104" t="s">
        <v>7</v>
      </c>
      <c r="E154" s="104" t="s">
        <v>7</v>
      </c>
      <c r="F154" s="102"/>
      <c r="G154" s="105">
        <v>3.92</v>
      </c>
    </row>
    <row r="155" spans="1:7" ht="12">
      <c r="A155" s="106"/>
      <c r="B155" s="106"/>
      <c r="C155" s="104" t="s">
        <v>182</v>
      </c>
      <c r="D155" s="104" t="s">
        <v>183</v>
      </c>
      <c r="E155" s="104" t="s">
        <v>74</v>
      </c>
      <c r="F155" s="104">
        <v>500</v>
      </c>
      <c r="G155" s="105">
        <v>500</v>
      </c>
    </row>
    <row r="156" spans="1:7" ht="12">
      <c r="A156" s="106"/>
      <c r="B156" s="106"/>
      <c r="C156" s="104" t="s">
        <v>185</v>
      </c>
      <c r="D156" s="104" t="s">
        <v>7</v>
      </c>
      <c r="E156" s="104" t="s">
        <v>7</v>
      </c>
      <c r="F156" s="102"/>
      <c r="G156" s="105">
        <v>4400</v>
      </c>
    </row>
    <row r="157" spans="1:7" ht="12">
      <c r="A157" s="106"/>
      <c r="B157" s="107">
        <v>43538</v>
      </c>
      <c r="C157" s="104" t="s">
        <v>20</v>
      </c>
      <c r="D157" s="104" t="s">
        <v>7</v>
      </c>
      <c r="E157" s="104" t="s">
        <v>7</v>
      </c>
      <c r="F157" s="102"/>
      <c r="G157" s="105">
        <v>1.87</v>
      </c>
    </row>
    <row r="158" spans="1:7" ht="12">
      <c r="A158" s="106"/>
      <c r="B158" s="106"/>
      <c r="C158" s="104" t="s">
        <v>186</v>
      </c>
      <c r="D158" s="104" t="s">
        <v>7</v>
      </c>
      <c r="E158" s="104" t="s">
        <v>7</v>
      </c>
      <c r="F158" s="102"/>
      <c r="G158" s="105">
        <v>1200</v>
      </c>
    </row>
    <row r="159" spans="1:7" ht="12">
      <c r="A159" s="106"/>
      <c r="B159" s="107">
        <v>43539</v>
      </c>
      <c r="C159" s="104" t="s">
        <v>20</v>
      </c>
      <c r="D159" s="104" t="s">
        <v>7</v>
      </c>
      <c r="E159" s="104" t="s">
        <v>7</v>
      </c>
      <c r="F159" s="102"/>
      <c r="G159" s="105">
        <v>1.9</v>
      </c>
    </row>
    <row r="160" spans="1:7" ht="12">
      <c r="A160" s="106"/>
      <c r="B160" s="107">
        <v>43541</v>
      </c>
      <c r="C160" s="104" t="s">
        <v>20</v>
      </c>
      <c r="D160" s="104" t="s">
        <v>7</v>
      </c>
      <c r="E160" s="104" t="s">
        <v>7</v>
      </c>
      <c r="F160" s="102"/>
      <c r="G160" s="105">
        <v>2.53</v>
      </c>
    </row>
    <row r="161" spans="1:7" ht="12">
      <c r="A161" s="106"/>
      <c r="B161" s="107">
        <v>43542</v>
      </c>
      <c r="C161" s="104" t="s">
        <v>135</v>
      </c>
      <c r="D161" s="104" t="s">
        <v>136</v>
      </c>
      <c r="E161" s="104" t="s">
        <v>137</v>
      </c>
      <c r="F161" s="104">
        <v>92.2</v>
      </c>
      <c r="G161" s="105">
        <v>92.2</v>
      </c>
    </row>
    <row r="162" spans="1:7" ht="12">
      <c r="A162" s="106"/>
      <c r="B162" s="106"/>
      <c r="C162" s="104" t="s">
        <v>189</v>
      </c>
      <c r="D162" s="104" t="s">
        <v>7</v>
      </c>
      <c r="E162" s="104" t="s">
        <v>7</v>
      </c>
      <c r="F162" s="102"/>
      <c r="G162" s="105">
        <v>1700</v>
      </c>
    </row>
    <row r="163" spans="1:7" ht="12">
      <c r="A163" s="106"/>
      <c r="B163" s="107">
        <v>43543</v>
      </c>
      <c r="C163" s="104" t="s">
        <v>20</v>
      </c>
      <c r="D163" s="104" t="s">
        <v>7</v>
      </c>
      <c r="E163" s="104" t="s">
        <v>7</v>
      </c>
      <c r="F163" s="102"/>
      <c r="G163" s="105">
        <v>0.6399999999999999</v>
      </c>
    </row>
    <row r="164" spans="1:7" ht="12">
      <c r="A164" s="106"/>
      <c r="B164" s="107">
        <v>43544</v>
      </c>
      <c r="C164" s="104" t="s">
        <v>20</v>
      </c>
      <c r="D164" s="104" t="s">
        <v>7</v>
      </c>
      <c r="E164" s="104" t="s">
        <v>7</v>
      </c>
      <c r="F164" s="102"/>
      <c r="G164" s="105">
        <v>9.66</v>
      </c>
    </row>
    <row r="165" spans="1:7" ht="12">
      <c r="A165" s="106"/>
      <c r="B165" s="106"/>
      <c r="C165" s="104" t="s">
        <v>192</v>
      </c>
      <c r="D165" s="104" t="s">
        <v>73</v>
      </c>
      <c r="E165" s="104" t="s">
        <v>74</v>
      </c>
      <c r="F165" s="104">
        <v>0.06</v>
      </c>
      <c r="G165" s="105">
        <v>0.06</v>
      </c>
    </row>
    <row r="166" spans="1:7" ht="12">
      <c r="A166" s="106"/>
      <c r="B166" s="106"/>
      <c r="C166" s="104" t="s">
        <v>198</v>
      </c>
      <c r="D166" s="104" t="s">
        <v>7</v>
      </c>
      <c r="E166" s="104" t="s">
        <v>7</v>
      </c>
      <c r="F166" s="102"/>
      <c r="G166" s="105">
        <v>745</v>
      </c>
    </row>
    <row r="167" spans="1:7" ht="12">
      <c r="A167" s="106"/>
      <c r="B167" s="107">
        <v>43545</v>
      </c>
      <c r="C167" s="104" t="s">
        <v>20</v>
      </c>
      <c r="D167" s="104" t="s">
        <v>7</v>
      </c>
      <c r="E167" s="104" t="s">
        <v>7</v>
      </c>
      <c r="F167" s="102"/>
      <c r="G167" s="105">
        <v>2.1100000000000003</v>
      </c>
    </row>
    <row r="168" spans="1:7" ht="12">
      <c r="A168" s="106"/>
      <c r="B168" s="106"/>
      <c r="C168" s="104" t="s">
        <v>195</v>
      </c>
      <c r="D168" s="104" t="s">
        <v>196</v>
      </c>
      <c r="E168" s="104" t="s">
        <v>111</v>
      </c>
      <c r="F168" s="104">
        <v>1000</v>
      </c>
      <c r="G168" s="105">
        <v>1000</v>
      </c>
    </row>
    <row r="169" spans="1:7" ht="12">
      <c r="A169" s="106"/>
      <c r="B169" s="107">
        <v>43546</v>
      </c>
      <c r="C169" s="104" t="s">
        <v>20</v>
      </c>
      <c r="D169" s="104" t="s">
        <v>7</v>
      </c>
      <c r="E169" s="104" t="s">
        <v>7</v>
      </c>
      <c r="F169" s="102"/>
      <c r="G169" s="105">
        <v>0.66</v>
      </c>
    </row>
    <row r="170" spans="1:7" ht="12">
      <c r="A170" s="106"/>
      <c r="B170" s="107">
        <v>43548</v>
      </c>
      <c r="C170" s="104" t="s">
        <v>20</v>
      </c>
      <c r="D170" s="104" t="s">
        <v>7</v>
      </c>
      <c r="E170" s="104" t="s">
        <v>7</v>
      </c>
      <c r="F170" s="102"/>
      <c r="G170" s="105">
        <v>1.22</v>
      </c>
    </row>
    <row r="171" spans="1:7" ht="12">
      <c r="A171" s="106"/>
      <c r="B171" s="106"/>
      <c r="C171" s="104" t="s">
        <v>212</v>
      </c>
      <c r="D171" s="104" t="s">
        <v>213</v>
      </c>
      <c r="E171" s="104" t="s">
        <v>106</v>
      </c>
      <c r="F171" s="104">
        <v>0.1</v>
      </c>
      <c r="G171" s="105">
        <v>0.1</v>
      </c>
    </row>
    <row r="172" spans="1:7" ht="12">
      <c r="A172" s="106"/>
      <c r="B172" s="107">
        <v>43549</v>
      </c>
      <c r="C172" s="104" t="s">
        <v>203</v>
      </c>
      <c r="D172" s="104" t="s">
        <v>7</v>
      </c>
      <c r="E172" s="104" t="s">
        <v>7</v>
      </c>
      <c r="F172" s="102"/>
      <c r="G172" s="105">
        <v>1150</v>
      </c>
    </row>
    <row r="173" spans="1:7" ht="12">
      <c r="A173" s="106"/>
      <c r="B173" s="106"/>
      <c r="C173" s="104" t="s">
        <v>208</v>
      </c>
      <c r="D173" s="104" t="s">
        <v>7</v>
      </c>
      <c r="E173" s="104" t="s">
        <v>7</v>
      </c>
      <c r="F173" s="102"/>
      <c r="G173" s="105">
        <v>300</v>
      </c>
    </row>
    <row r="174" spans="1:7" ht="12">
      <c r="A174" s="106"/>
      <c r="B174" s="106"/>
      <c r="C174" s="104" t="s">
        <v>209</v>
      </c>
      <c r="D174" s="104" t="s">
        <v>145</v>
      </c>
      <c r="E174" s="104" t="s">
        <v>210</v>
      </c>
      <c r="F174" s="104">
        <v>3000</v>
      </c>
      <c r="G174" s="105">
        <v>3000</v>
      </c>
    </row>
    <row r="175" spans="1:7" ht="12">
      <c r="A175" s="106"/>
      <c r="B175" s="106"/>
      <c r="C175" s="104" t="s">
        <v>214</v>
      </c>
      <c r="D175" s="104" t="s">
        <v>93</v>
      </c>
      <c r="E175" s="104" t="s">
        <v>181</v>
      </c>
      <c r="F175" s="104">
        <v>500</v>
      </c>
      <c r="G175" s="105">
        <v>500</v>
      </c>
    </row>
    <row r="176" spans="1:7" ht="12">
      <c r="A176" s="106"/>
      <c r="B176" s="107">
        <v>43550</v>
      </c>
      <c r="C176" s="104" t="s">
        <v>20</v>
      </c>
      <c r="D176" s="104" t="s">
        <v>7</v>
      </c>
      <c r="E176" s="104" t="s">
        <v>7</v>
      </c>
      <c r="F176" s="102"/>
      <c r="G176" s="105">
        <v>25.41</v>
      </c>
    </row>
    <row r="177" spans="1:7" ht="12">
      <c r="A177" s="106"/>
      <c r="B177" s="106"/>
      <c r="C177" s="104" t="s">
        <v>211</v>
      </c>
      <c r="D177" s="104" t="s">
        <v>7</v>
      </c>
      <c r="E177" s="104" t="s">
        <v>7</v>
      </c>
      <c r="F177" s="102"/>
      <c r="G177" s="105">
        <v>700</v>
      </c>
    </row>
    <row r="178" spans="1:7" ht="12">
      <c r="A178" s="106"/>
      <c r="B178" s="107">
        <v>43551</v>
      </c>
      <c r="C178" s="104" t="s">
        <v>20</v>
      </c>
      <c r="D178" s="104" t="s">
        <v>7</v>
      </c>
      <c r="E178" s="104" t="s">
        <v>7</v>
      </c>
      <c r="F178" s="102"/>
      <c r="G178" s="105">
        <v>2.5300000000000002</v>
      </c>
    </row>
    <row r="179" spans="1:7" ht="12">
      <c r="A179" s="106"/>
      <c r="B179" s="106"/>
      <c r="C179" s="104" t="s">
        <v>59</v>
      </c>
      <c r="D179" s="104" t="s">
        <v>7</v>
      </c>
      <c r="E179" s="104" t="s">
        <v>7</v>
      </c>
      <c r="F179" s="102"/>
      <c r="G179" s="105">
        <v>30000</v>
      </c>
    </row>
    <row r="180" spans="1:7" ht="12">
      <c r="A180" s="106"/>
      <c r="B180" s="106"/>
      <c r="C180" s="104" t="s">
        <v>223</v>
      </c>
      <c r="D180" s="104" t="s">
        <v>7</v>
      </c>
      <c r="E180" s="104" t="s">
        <v>7</v>
      </c>
      <c r="F180" s="102"/>
      <c r="G180" s="105">
        <v>900</v>
      </c>
    </row>
    <row r="181" spans="1:7" ht="12">
      <c r="A181" s="106"/>
      <c r="B181" s="106"/>
      <c r="C181" s="104" t="s">
        <v>224</v>
      </c>
      <c r="D181" s="104" t="s">
        <v>7</v>
      </c>
      <c r="E181" s="104" t="s">
        <v>7</v>
      </c>
      <c r="F181" s="102"/>
      <c r="G181" s="105">
        <v>6679.91</v>
      </c>
    </row>
    <row r="182" spans="1:7" ht="12">
      <c r="A182" s="104" t="s">
        <v>169</v>
      </c>
      <c r="B182" s="102"/>
      <c r="C182" s="102"/>
      <c r="D182" s="102"/>
      <c r="E182" s="102"/>
      <c r="F182" s="102"/>
      <c r="G182" s="105">
        <v>60000</v>
      </c>
    </row>
    <row r="183" spans="1:7" ht="12">
      <c r="A183" s="104" t="s">
        <v>34</v>
      </c>
      <c r="B183" s="107">
        <v>43474</v>
      </c>
      <c r="C183" s="104" t="s">
        <v>37</v>
      </c>
      <c r="D183" s="104" t="s">
        <v>7</v>
      </c>
      <c r="E183" s="104" t="s">
        <v>7</v>
      </c>
      <c r="F183" s="102"/>
      <c r="G183" s="105">
        <v>100</v>
      </c>
    </row>
    <row r="184" spans="1:7" ht="12">
      <c r="A184" s="106"/>
      <c r="B184" s="106"/>
      <c r="C184" s="104" t="s">
        <v>38</v>
      </c>
      <c r="D184" s="104" t="s">
        <v>7</v>
      </c>
      <c r="E184" s="104" t="s">
        <v>7</v>
      </c>
      <c r="F184" s="102"/>
      <c r="G184" s="105">
        <v>1000</v>
      </c>
    </row>
    <row r="185" spans="1:7" ht="12">
      <c r="A185" s="106"/>
      <c r="B185" s="107">
        <v>43475</v>
      </c>
      <c r="C185" s="104" t="s">
        <v>45</v>
      </c>
      <c r="D185" s="104" t="s">
        <v>7</v>
      </c>
      <c r="E185" s="104" t="s">
        <v>7</v>
      </c>
      <c r="F185" s="102"/>
      <c r="G185" s="105">
        <v>3020</v>
      </c>
    </row>
    <row r="186" spans="1:7" ht="12">
      <c r="A186" s="106"/>
      <c r="B186" s="106"/>
      <c r="C186" s="104" t="s">
        <v>46</v>
      </c>
      <c r="D186" s="104" t="s">
        <v>7</v>
      </c>
      <c r="E186" s="104" t="s">
        <v>7</v>
      </c>
      <c r="F186" s="102"/>
      <c r="G186" s="105">
        <v>3050</v>
      </c>
    </row>
    <row r="187" spans="1:7" ht="12">
      <c r="A187" s="106"/>
      <c r="B187" s="107">
        <v>43476</v>
      </c>
      <c r="C187" s="104" t="s">
        <v>50</v>
      </c>
      <c r="D187" s="104" t="s">
        <v>7</v>
      </c>
      <c r="E187" s="104" t="s">
        <v>7</v>
      </c>
      <c r="F187" s="102"/>
      <c r="G187" s="105">
        <v>5510</v>
      </c>
    </row>
    <row r="188" spans="1:7" ht="12">
      <c r="A188" s="106"/>
      <c r="B188" s="106"/>
      <c r="C188" s="104" t="s">
        <v>51</v>
      </c>
      <c r="D188" s="104" t="s">
        <v>7</v>
      </c>
      <c r="E188" s="104" t="s">
        <v>7</v>
      </c>
      <c r="F188" s="102"/>
      <c r="G188" s="105">
        <v>4550</v>
      </c>
    </row>
    <row r="189" spans="1:7" ht="12">
      <c r="A189" s="106"/>
      <c r="B189" s="106"/>
      <c r="C189" s="104" t="s">
        <v>52</v>
      </c>
      <c r="D189" s="104" t="s">
        <v>7</v>
      </c>
      <c r="E189" s="104" t="s">
        <v>7</v>
      </c>
      <c r="F189" s="102"/>
      <c r="G189" s="105">
        <v>6570</v>
      </c>
    </row>
    <row r="190" spans="1:7" ht="12">
      <c r="A190" s="106"/>
      <c r="B190" s="106"/>
      <c r="C190" s="104" t="s">
        <v>53</v>
      </c>
      <c r="D190" s="104" t="s">
        <v>7</v>
      </c>
      <c r="E190" s="104" t="s">
        <v>7</v>
      </c>
      <c r="F190" s="102"/>
      <c r="G190" s="105">
        <v>2368</v>
      </c>
    </row>
    <row r="191" spans="1:7" ht="12">
      <c r="A191" s="106"/>
      <c r="B191" s="107">
        <v>43483</v>
      </c>
      <c r="C191" s="104" t="s">
        <v>62</v>
      </c>
      <c r="D191" s="104" t="s">
        <v>7</v>
      </c>
      <c r="E191" s="104" t="s">
        <v>7</v>
      </c>
      <c r="F191" s="102"/>
      <c r="G191" s="105">
        <v>6.71</v>
      </c>
    </row>
    <row r="192" spans="1:7" ht="12">
      <c r="A192" s="106"/>
      <c r="B192" s="106"/>
      <c r="C192" s="104" t="s">
        <v>69</v>
      </c>
      <c r="D192" s="104" t="s">
        <v>7</v>
      </c>
      <c r="E192" s="104" t="s">
        <v>7</v>
      </c>
      <c r="F192" s="102"/>
      <c r="G192" s="105">
        <v>100</v>
      </c>
    </row>
    <row r="193" spans="1:7" ht="12">
      <c r="A193" s="106"/>
      <c r="B193" s="106"/>
      <c r="C193" s="104" t="s">
        <v>71</v>
      </c>
      <c r="D193" s="104" t="s">
        <v>7</v>
      </c>
      <c r="E193" s="104" t="s">
        <v>7</v>
      </c>
      <c r="F193" s="102"/>
      <c r="G193" s="105">
        <v>500</v>
      </c>
    </row>
    <row r="194" spans="1:7" ht="12">
      <c r="A194" s="106"/>
      <c r="B194" s="107">
        <v>43487</v>
      </c>
      <c r="C194" s="104" t="s">
        <v>91</v>
      </c>
      <c r="D194" s="104" t="s">
        <v>7</v>
      </c>
      <c r="E194" s="104" t="s">
        <v>7</v>
      </c>
      <c r="F194" s="102"/>
      <c r="G194" s="105">
        <v>6.97</v>
      </c>
    </row>
    <row r="195" spans="1:7" ht="12">
      <c r="A195" s="106"/>
      <c r="B195" s="107">
        <v>43489</v>
      </c>
      <c r="C195" s="104" t="s">
        <v>102</v>
      </c>
      <c r="D195" s="104" t="s">
        <v>7</v>
      </c>
      <c r="E195" s="104" t="s">
        <v>7</v>
      </c>
      <c r="F195" s="102"/>
      <c r="G195" s="105">
        <v>2500</v>
      </c>
    </row>
    <row r="196" spans="1:7" ht="12">
      <c r="A196" s="106"/>
      <c r="B196" s="107">
        <v>43493</v>
      </c>
      <c r="C196" s="104" t="s">
        <v>113</v>
      </c>
      <c r="D196" s="104" t="s">
        <v>7</v>
      </c>
      <c r="E196" s="104" t="s">
        <v>7</v>
      </c>
      <c r="F196" s="102"/>
      <c r="G196" s="105">
        <v>1000</v>
      </c>
    </row>
    <row r="197" spans="1:7" ht="12">
      <c r="A197" s="106"/>
      <c r="B197" s="107">
        <v>43495</v>
      </c>
      <c r="C197" s="104" t="s">
        <v>118</v>
      </c>
      <c r="D197" s="104" t="s">
        <v>119</v>
      </c>
      <c r="E197" s="104" t="s">
        <v>120</v>
      </c>
      <c r="F197" s="104">
        <v>1000</v>
      </c>
      <c r="G197" s="105">
        <v>1000</v>
      </c>
    </row>
    <row r="198" spans="1:7" ht="12">
      <c r="A198" s="106"/>
      <c r="B198" s="107">
        <v>43501</v>
      </c>
      <c r="C198" s="104" t="s">
        <v>134</v>
      </c>
      <c r="D198" s="104" t="s">
        <v>7</v>
      </c>
      <c r="E198" s="104" t="s">
        <v>7</v>
      </c>
      <c r="F198" s="102"/>
      <c r="G198" s="105">
        <v>100</v>
      </c>
    </row>
    <row r="199" spans="1:7" ht="12">
      <c r="A199" s="106"/>
      <c r="B199" s="106"/>
      <c r="C199" s="104" t="s">
        <v>133</v>
      </c>
      <c r="D199" s="104" t="s">
        <v>7</v>
      </c>
      <c r="E199" s="104" t="s">
        <v>7</v>
      </c>
      <c r="F199" s="102"/>
      <c r="G199" s="105">
        <v>5100</v>
      </c>
    </row>
    <row r="200" spans="1:7" ht="12">
      <c r="A200" s="106"/>
      <c r="B200" s="107">
        <v>43524</v>
      </c>
      <c r="C200" s="104" t="s">
        <v>155</v>
      </c>
      <c r="D200" s="104" t="s">
        <v>7</v>
      </c>
      <c r="E200" s="104" t="s">
        <v>7</v>
      </c>
      <c r="F200" s="102"/>
      <c r="G200" s="105">
        <v>1170</v>
      </c>
    </row>
    <row r="201" spans="1:7" ht="12">
      <c r="A201" s="106"/>
      <c r="B201" s="106"/>
      <c r="C201" s="104" t="s">
        <v>156</v>
      </c>
      <c r="D201" s="104" t="s">
        <v>7</v>
      </c>
      <c r="E201" s="104" t="s">
        <v>7</v>
      </c>
      <c r="F201" s="102"/>
      <c r="G201" s="105">
        <v>4210</v>
      </c>
    </row>
    <row r="202" spans="1:7" ht="12">
      <c r="A202" s="106"/>
      <c r="B202" s="106"/>
      <c r="C202" s="104" t="s">
        <v>157</v>
      </c>
      <c r="D202" s="104" t="s">
        <v>7</v>
      </c>
      <c r="E202" s="104" t="s">
        <v>7</v>
      </c>
      <c r="F202" s="102"/>
      <c r="G202" s="105">
        <v>1850</v>
      </c>
    </row>
    <row r="203" spans="1:7" ht="12">
      <c r="A203" s="106"/>
      <c r="B203" s="106"/>
      <c r="C203" s="104" t="s">
        <v>158</v>
      </c>
      <c r="D203" s="104" t="s">
        <v>7</v>
      </c>
      <c r="E203" s="104" t="s">
        <v>7</v>
      </c>
      <c r="F203" s="102"/>
      <c r="G203" s="105">
        <v>1200</v>
      </c>
    </row>
    <row r="204" spans="1:7" ht="12">
      <c r="A204" s="106"/>
      <c r="B204" s="107">
        <v>43528</v>
      </c>
      <c r="C204" s="104" t="s">
        <v>159</v>
      </c>
      <c r="D204" s="104" t="s">
        <v>7</v>
      </c>
      <c r="E204" s="104" t="s">
        <v>7</v>
      </c>
      <c r="F204" s="102"/>
      <c r="G204" s="105">
        <v>100</v>
      </c>
    </row>
    <row r="205" spans="1:7" ht="12">
      <c r="A205" s="106"/>
      <c r="B205" s="106"/>
      <c r="C205" s="104" t="s">
        <v>160</v>
      </c>
      <c r="D205" s="104" t="s">
        <v>7</v>
      </c>
      <c r="E205" s="104" t="s">
        <v>7</v>
      </c>
      <c r="F205" s="102"/>
      <c r="G205" s="105">
        <v>50</v>
      </c>
    </row>
    <row r="206" spans="1:7" ht="12">
      <c r="A206" s="106"/>
      <c r="B206" s="107">
        <v>43537</v>
      </c>
      <c r="C206" s="104" t="s">
        <v>187</v>
      </c>
      <c r="D206" s="104" t="s">
        <v>7</v>
      </c>
      <c r="E206" s="104" t="s">
        <v>7</v>
      </c>
      <c r="F206" s="102"/>
      <c r="G206" s="105">
        <v>994380</v>
      </c>
    </row>
    <row r="207" spans="1:7" ht="12">
      <c r="A207" s="106"/>
      <c r="B207" s="107">
        <v>43556</v>
      </c>
      <c r="C207" s="104" t="s">
        <v>232</v>
      </c>
      <c r="D207" s="104" t="s">
        <v>7</v>
      </c>
      <c r="E207" s="104" t="s">
        <v>7</v>
      </c>
      <c r="F207" s="102"/>
      <c r="G207" s="105">
        <v>100</v>
      </c>
    </row>
    <row r="208" spans="1:7" ht="12">
      <c r="A208" s="106"/>
      <c r="B208" s="107">
        <v>43560</v>
      </c>
      <c r="C208" s="104" t="s">
        <v>242</v>
      </c>
      <c r="D208" s="104" t="s">
        <v>7</v>
      </c>
      <c r="E208" s="104" t="s">
        <v>7</v>
      </c>
      <c r="F208" s="102"/>
      <c r="G208" s="105">
        <v>750</v>
      </c>
    </row>
    <row r="209" spans="1:7" ht="12">
      <c r="A209" s="106"/>
      <c r="B209" s="107">
        <v>43564</v>
      </c>
      <c r="C209" s="104" t="s">
        <v>251</v>
      </c>
      <c r="D209" s="104" t="s">
        <v>7</v>
      </c>
      <c r="E209" s="104" t="s">
        <v>7</v>
      </c>
      <c r="F209" s="102"/>
      <c r="G209" s="105">
        <v>6000</v>
      </c>
    </row>
    <row r="210" spans="1:7" ht="12">
      <c r="A210" s="106"/>
      <c r="B210" s="107">
        <v>43571</v>
      </c>
      <c r="C210" s="104" t="s">
        <v>257</v>
      </c>
      <c r="D210" s="104" t="s">
        <v>7</v>
      </c>
      <c r="E210" s="104" t="s">
        <v>7</v>
      </c>
      <c r="F210" s="102"/>
      <c r="G210" s="105">
        <v>10</v>
      </c>
    </row>
    <row r="211" spans="1:7" ht="12">
      <c r="A211" s="106"/>
      <c r="B211" s="107">
        <v>43572</v>
      </c>
      <c r="C211" s="104" t="s">
        <v>260</v>
      </c>
      <c r="D211" s="104" t="s">
        <v>7</v>
      </c>
      <c r="E211" s="104" t="s">
        <v>7</v>
      </c>
      <c r="F211" s="102"/>
      <c r="G211" s="105">
        <v>32</v>
      </c>
    </row>
    <row r="212" spans="1:7" ht="12">
      <c r="A212" s="106"/>
      <c r="B212" s="107">
        <v>43578</v>
      </c>
      <c r="C212" s="104" t="s">
        <v>277</v>
      </c>
      <c r="D212" s="104" t="s">
        <v>7</v>
      </c>
      <c r="E212" s="104" t="s">
        <v>7</v>
      </c>
      <c r="F212" s="102"/>
      <c r="G212" s="105">
        <v>10770</v>
      </c>
    </row>
    <row r="213" spans="1:7" ht="12">
      <c r="A213" s="106"/>
      <c r="B213" s="106"/>
      <c r="C213" s="104" t="s">
        <v>278</v>
      </c>
      <c r="D213" s="104" t="s">
        <v>7</v>
      </c>
      <c r="E213" s="104" t="s">
        <v>7</v>
      </c>
      <c r="F213" s="102"/>
      <c r="G213" s="105">
        <v>5083</v>
      </c>
    </row>
    <row r="214" spans="1:7" ht="12">
      <c r="A214" s="106"/>
      <c r="B214" s="106"/>
      <c r="C214" s="104" t="s">
        <v>279</v>
      </c>
      <c r="D214" s="104" t="s">
        <v>7</v>
      </c>
      <c r="E214" s="104" t="s">
        <v>7</v>
      </c>
      <c r="F214" s="102"/>
      <c r="G214" s="105">
        <v>15300</v>
      </c>
    </row>
    <row r="215" spans="1:7" ht="12">
      <c r="A215" s="106"/>
      <c r="B215" s="107">
        <v>43584</v>
      </c>
      <c r="C215" s="104" t="s">
        <v>292</v>
      </c>
      <c r="D215" s="104" t="s">
        <v>7</v>
      </c>
      <c r="E215" s="104" t="s">
        <v>7</v>
      </c>
      <c r="F215" s="102"/>
      <c r="G215" s="105">
        <v>1400</v>
      </c>
    </row>
    <row r="216" spans="1:7" ht="12">
      <c r="A216" s="106"/>
      <c r="B216" s="107">
        <v>43591</v>
      </c>
      <c r="C216" s="104" t="s">
        <v>304</v>
      </c>
      <c r="D216" s="104" t="s">
        <v>7</v>
      </c>
      <c r="E216" s="104" t="s">
        <v>7</v>
      </c>
      <c r="F216" s="102"/>
      <c r="G216" s="105">
        <v>1000</v>
      </c>
    </row>
    <row r="217" spans="1:7" ht="12">
      <c r="A217" s="106"/>
      <c r="B217" s="106"/>
      <c r="C217" s="104" t="s">
        <v>305</v>
      </c>
      <c r="D217" s="104" t="s">
        <v>7</v>
      </c>
      <c r="E217" s="104" t="s">
        <v>7</v>
      </c>
      <c r="F217" s="102"/>
      <c r="G217" s="105">
        <v>100</v>
      </c>
    </row>
    <row r="218" spans="1:7" ht="12">
      <c r="A218" s="106"/>
      <c r="B218" s="107">
        <v>43595</v>
      </c>
      <c r="C218" s="104" t="s">
        <v>308</v>
      </c>
      <c r="D218" s="104" t="s">
        <v>7</v>
      </c>
      <c r="E218" s="104" t="s">
        <v>7</v>
      </c>
      <c r="F218" s="102"/>
      <c r="G218" s="105">
        <v>2796</v>
      </c>
    </row>
    <row r="219" spans="1:7" ht="12">
      <c r="A219" s="106"/>
      <c r="B219" s="106"/>
      <c r="C219" s="104" t="s">
        <v>309</v>
      </c>
      <c r="D219" s="104" t="s">
        <v>7</v>
      </c>
      <c r="E219" s="104" t="s">
        <v>7</v>
      </c>
      <c r="F219" s="102"/>
      <c r="G219" s="105">
        <v>11634</v>
      </c>
    </row>
    <row r="220" spans="1:7" ht="12">
      <c r="A220" s="106"/>
      <c r="B220" s="107">
        <v>43608</v>
      </c>
      <c r="C220" s="104" t="s">
        <v>341</v>
      </c>
      <c r="D220" s="104" t="s">
        <v>7</v>
      </c>
      <c r="E220" s="104" t="s">
        <v>7</v>
      </c>
      <c r="F220" s="102"/>
      <c r="G220" s="105">
        <v>150</v>
      </c>
    </row>
    <row r="221" spans="1:7" ht="12">
      <c r="A221" s="106"/>
      <c r="B221" s="107">
        <v>43609</v>
      </c>
      <c r="C221" s="104" t="s">
        <v>344</v>
      </c>
      <c r="D221" s="104" t="s">
        <v>7</v>
      </c>
      <c r="E221" s="104" t="s">
        <v>7</v>
      </c>
      <c r="F221" s="102"/>
      <c r="G221" s="105">
        <v>20</v>
      </c>
    </row>
    <row r="222" spans="1:7" ht="12">
      <c r="A222" s="106"/>
      <c r="B222" s="107">
        <v>43619</v>
      </c>
      <c r="C222" s="104" t="s">
        <v>362</v>
      </c>
      <c r="D222" s="104" t="s">
        <v>7</v>
      </c>
      <c r="E222" s="104" t="s">
        <v>7</v>
      </c>
      <c r="F222" s="102"/>
      <c r="G222" s="105">
        <v>100</v>
      </c>
    </row>
    <row r="223" spans="1:7" ht="12">
      <c r="A223" s="106"/>
      <c r="B223" s="107">
        <v>43626</v>
      </c>
      <c r="C223" s="104" t="s">
        <v>371</v>
      </c>
      <c r="D223" s="104" t="s">
        <v>7</v>
      </c>
      <c r="E223" s="104" t="s">
        <v>7</v>
      </c>
      <c r="F223" s="102"/>
      <c r="G223" s="105">
        <v>10</v>
      </c>
    </row>
    <row r="224" spans="1:7" ht="12">
      <c r="A224" s="106"/>
      <c r="B224" s="107">
        <v>43630</v>
      </c>
      <c r="C224" s="104" t="s">
        <v>380</v>
      </c>
      <c r="D224" s="104" t="s">
        <v>7</v>
      </c>
      <c r="E224" s="104" t="s">
        <v>7</v>
      </c>
      <c r="F224" s="102"/>
      <c r="G224" s="105">
        <v>8400</v>
      </c>
    </row>
    <row r="225" spans="1:7" ht="12">
      <c r="A225" s="106"/>
      <c r="B225" s="106"/>
      <c r="C225" s="104" t="s">
        <v>381</v>
      </c>
      <c r="D225" s="104" t="s">
        <v>7</v>
      </c>
      <c r="E225" s="104" t="s">
        <v>7</v>
      </c>
      <c r="F225" s="102"/>
      <c r="G225" s="105">
        <v>5410</v>
      </c>
    </row>
    <row r="226" spans="1:7" ht="12">
      <c r="A226" s="106"/>
      <c r="B226" s="107">
        <v>43633</v>
      </c>
      <c r="C226" s="104" t="s">
        <v>383</v>
      </c>
      <c r="D226" s="104" t="s">
        <v>7</v>
      </c>
      <c r="E226" s="104" t="s">
        <v>7</v>
      </c>
      <c r="F226" s="102"/>
      <c r="G226" s="105">
        <v>12580</v>
      </c>
    </row>
    <row r="227" spans="1:7" ht="12">
      <c r="A227" s="106"/>
      <c r="B227" s="107">
        <v>43647</v>
      </c>
      <c r="C227" s="104" t="s">
        <v>398</v>
      </c>
      <c r="D227" s="104" t="s">
        <v>7</v>
      </c>
      <c r="E227" s="104" t="s">
        <v>7</v>
      </c>
      <c r="F227" s="102"/>
      <c r="G227" s="105">
        <v>100</v>
      </c>
    </row>
    <row r="228" spans="1:7" ht="12">
      <c r="A228" s="106"/>
      <c r="B228" s="107">
        <v>43654</v>
      </c>
      <c r="C228" s="104" t="s">
        <v>414</v>
      </c>
      <c r="D228" s="104" t="s">
        <v>7</v>
      </c>
      <c r="E228" s="104" t="s">
        <v>7</v>
      </c>
      <c r="F228" s="102"/>
      <c r="G228" s="105">
        <v>100</v>
      </c>
    </row>
    <row r="229" spans="1:7" ht="12">
      <c r="A229" s="106"/>
      <c r="B229" s="107">
        <v>43656</v>
      </c>
      <c r="C229" s="104" t="s">
        <v>423</v>
      </c>
      <c r="D229" s="104" t="s">
        <v>7</v>
      </c>
      <c r="E229" s="104" t="s">
        <v>7</v>
      </c>
      <c r="F229" s="102"/>
      <c r="G229" s="105">
        <v>20</v>
      </c>
    </row>
    <row r="230" spans="1:7" ht="12">
      <c r="A230" s="106"/>
      <c r="B230" s="107">
        <v>43661</v>
      </c>
      <c r="C230" s="104" t="s">
        <v>422</v>
      </c>
      <c r="D230" s="104" t="s">
        <v>7</v>
      </c>
      <c r="E230" s="104" t="s">
        <v>7</v>
      </c>
      <c r="F230" s="102"/>
      <c r="G230" s="105">
        <v>10</v>
      </c>
    </row>
    <row r="231" spans="1:7" ht="12">
      <c r="A231" s="106"/>
      <c r="B231" s="107">
        <v>43664</v>
      </c>
      <c r="C231" s="104" t="s">
        <v>436</v>
      </c>
      <c r="D231" s="104" t="s">
        <v>7</v>
      </c>
      <c r="E231" s="104" t="s">
        <v>7</v>
      </c>
      <c r="F231" s="102"/>
      <c r="G231" s="105">
        <v>13</v>
      </c>
    </row>
    <row r="232" spans="1:7" ht="12">
      <c r="A232" s="106"/>
      <c r="B232" s="107">
        <v>43668</v>
      </c>
      <c r="C232" s="104" t="s">
        <v>446</v>
      </c>
      <c r="D232" s="104" t="s">
        <v>7</v>
      </c>
      <c r="E232" s="104" t="s">
        <v>7</v>
      </c>
      <c r="F232" s="102"/>
      <c r="G232" s="105">
        <v>200</v>
      </c>
    </row>
    <row r="233" spans="1:7" ht="12">
      <c r="A233" s="106"/>
      <c r="B233" s="107">
        <v>43678</v>
      </c>
      <c r="C233" s="104" t="s">
        <v>461</v>
      </c>
      <c r="D233" s="104" t="s">
        <v>7</v>
      </c>
      <c r="E233" s="104" t="s">
        <v>7</v>
      </c>
      <c r="F233" s="102"/>
      <c r="G233" s="105">
        <v>200</v>
      </c>
    </row>
    <row r="234" spans="1:7" ht="12">
      <c r="A234" s="106"/>
      <c r="B234" s="106"/>
      <c r="C234" s="104" t="s">
        <v>462</v>
      </c>
      <c r="D234" s="104" t="s">
        <v>7</v>
      </c>
      <c r="E234" s="104" t="s">
        <v>7</v>
      </c>
      <c r="F234" s="102"/>
      <c r="G234" s="105">
        <v>1600</v>
      </c>
    </row>
    <row r="235" spans="1:7" ht="12">
      <c r="A235" s="106"/>
      <c r="B235" s="106"/>
      <c r="C235" s="104" t="s">
        <v>463</v>
      </c>
      <c r="D235" s="104" t="s">
        <v>7</v>
      </c>
      <c r="E235" s="104" t="s">
        <v>7</v>
      </c>
      <c r="F235" s="102"/>
      <c r="G235" s="105">
        <v>200</v>
      </c>
    </row>
    <row r="236" spans="1:7" ht="12">
      <c r="A236" s="106"/>
      <c r="B236" s="107">
        <v>43683</v>
      </c>
      <c r="C236" s="104" t="s">
        <v>467</v>
      </c>
      <c r="D236" s="104" t="s">
        <v>7</v>
      </c>
      <c r="E236" s="104" t="s">
        <v>7</v>
      </c>
      <c r="F236" s="102"/>
      <c r="G236" s="105">
        <v>10700</v>
      </c>
    </row>
    <row r="237" spans="1:7" ht="12">
      <c r="A237" s="106"/>
      <c r="B237" s="106"/>
      <c r="C237" s="104" t="s">
        <v>469</v>
      </c>
      <c r="D237" s="104" t="s">
        <v>7</v>
      </c>
      <c r="E237" s="104" t="s">
        <v>7</v>
      </c>
      <c r="F237" s="102"/>
      <c r="G237" s="105">
        <v>3110</v>
      </c>
    </row>
    <row r="238" spans="1:7" ht="12">
      <c r="A238" s="106"/>
      <c r="B238" s="107">
        <v>43696</v>
      </c>
      <c r="C238" s="104" t="s">
        <v>486</v>
      </c>
      <c r="D238" s="104" t="s">
        <v>7</v>
      </c>
      <c r="E238" s="104" t="s">
        <v>7</v>
      </c>
      <c r="F238" s="102"/>
      <c r="G238" s="105">
        <v>4730</v>
      </c>
    </row>
    <row r="239" spans="1:7" ht="12">
      <c r="A239" s="106"/>
      <c r="B239" s="106"/>
      <c r="C239" s="104" t="s">
        <v>488</v>
      </c>
      <c r="D239" s="104" t="s">
        <v>7</v>
      </c>
      <c r="E239" s="104" t="s">
        <v>7</v>
      </c>
      <c r="F239" s="102"/>
      <c r="G239" s="105">
        <v>5300</v>
      </c>
    </row>
    <row r="240" spans="1:7" ht="12">
      <c r="A240" s="106"/>
      <c r="B240" s="106"/>
      <c r="C240" s="104" t="s">
        <v>489</v>
      </c>
      <c r="D240" s="104" t="s">
        <v>7</v>
      </c>
      <c r="E240" s="104" t="s">
        <v>7</v>
      </c>
      <c r="F240" s="102"/>
      <c r="G240" s="105">
        <v>595.74</v>
      </c>
    </row>
    <row r="241" spans="1:7" ht="12">
      <c r="A241" s="106"/>
      <c r="B241" s="107">
        <v>43697</v>
      </c>
      <c r="C241" s="104" t="s">
        <v>187</v>
      </c>
      <c r="D241" s="104" t="s">
        <v>7</v>
      </c>
      <c r="E241" s="104" t="s">
        <v>7</v>
      </c>
      <c r="F241" s="102"/>
      <c r="G241" s="105">
        <v>725878</v>
      </c>
    </row>
    <row r="242" spans="1:7" ht="12">
      <c r="A242" s="106"/>
      <c r="B242" s="107">
        <v>43710</v>
      </c>
      <c r="C242" s="104" t="s">
        <v>507</v>
      </c>
      <c r="D242" s="104" t="s">
        <v>7</v>
      </c>
      <c r="E242" s="104" t="s">
        <v>7</v>
      </c>
      <c r="F242" s="102"/>
      <c r="G242" s="105">
        <v>200</v>
      </c>
    </row>
    <row r="243" spans="1:7" ht="12">
      <c r="A243" s="106"/>
      <c r="B243" s="106"/>
      <c r="C243" s="104" t="s">
        <v>508</v>
      </c>
      <c r="D243" s="104" t="s">
        <v>7</v>
      </c>
      <c r="E243" s="104" t="s">
        <v>7</v>
      </c>
      <c r="F243" s="102"/>
      <c r="G243" s="105">
        <v>100</v>
      </c>
    </row>
    <row r="244" spans="1:7" ht="12">
      <c r="A244" s="106"/>
      <c r="B244" s="107">
        <v>43725</v>
      </c>
      <c r="C244" s="104" t="s">
        <v>529</v>
      </c>
      <c r="D244" s="104" t="s">
        <v>7</v>
      </c>
      <c r="E244" s="104" t="s">
        <v>7</v>
      </c>
      <c r="F244" s="102"/>
      <c r="G244" s="105">
        <v>0.7</v>
      </c>
    </row>
    <row r="245" spans="1:7" ht="12">
      <c r="A245" s="106"/>
      <c r="B245" s="107">
        <v>43738</v>
      </c>
      <c r="C245" s="104" t="s">
        <v>551</v>
      </c>
      <c r="D245" s="104" t="s">
        <v>7</v>
      </c>
      <c r="E245" s="104" t="s">
        <v>7</v>
      </c>
      <c r="F245" s="102"/>
      <c r="G245" s="105">
        <v>200</v>
      </c>
    </row>
    <row r="246" spans="1:7" ht="12">
      <c r="A246" s="106"/>
      <c r="B246" s="107">
        <v>43740</v>
      </c>
      <c r="C246" s="104" t="s">
        <v>554</v>
      </c>
      <c r="D246" s="104" t="s">
        <v>7</v>
      </c>
      <c r="E246" s="104" t="s">
        <v>7</v>
      </c>
      <c r="F246" s="102"/>
      <c r="G246" s="105">
        <v>20</v>
      </c>
    </row>
    <row r="247" spans="1:7" ht="12">
      <c r="A247" s="106"/>
      <c r="B247" s="107">
        <v>43741</v>
      </c>
      <c r="C247" s="104" t="s">
        <v>558</v>
      </c>
      <c r="D247" s="104" t="s">
        <v>7</v>
      </c>
      <c r="E247" s="104" t="s">
        <v>7</v>
      </c>
      <c r="F247" s="102"/>
      <c r="G247" s="105">
        <v>100</v>
      </c>
    </row>
    <row r="248" spans="1:7" ht="12">
      <c r="A248" s="106"/>
      <c r="B248" s="107">
        <v>43745</v>
      </c>
      <c r="C248" s="104" t="s">
        <v>571</v>
      </c>
      <c r="D248" s="104" t="s">
        <v>7</v>
      </c>
      <c r="E248" s="104" t="s">
        <v>7</v>
      </c>
      <c r="F248" s="102"/>
      <c r="G248" s="105">
        <v>10750</v>
      </c>
    </row>
    <row r="249" spans="1:7" ht="12">
      <c r="A249" s="106"/>
      <c r="B249" s="106"/>
      <c r="C249" s="104" t="s">
        <v>569</v>
      </c>
      <c r="D249" s="104" t="s">
        <v>7</v>
      </c>
      <c r="E249" s="104" t="s">
        <v>7</v>
      </c>
      <c r="F249" s="102"/>
      <c r="G249" s="105">
        <v>6255</v>
      </c>
    </row>
    <row r="250" spans="1:7" ht="12">
      <c r="A250" s="106"/>
      <c r="B250" s="107">
        <v>43759</v>
      </c>
      <c r="C250" s="104" t="s">
        <v>615</v>
      </c>
      <c r="D250" s="104" t="s">
        <v>7</v>
      </c>
      <c r="E250" s="104" t="s">
        <v>7</v>
      </c>
      <c r="F250" s="102"/>
      <c r="G250" s="105">
        <v>321</v>
      </c>
    </row>
    <row r="251" spans="1:7" ht="12">
      <c r="A251" s="106"/>
      <c r="B251" s="107">
        <v>43762</v>
      </c>
      <c r="C251" s="104" t="s">
        <v>623</v>
      </c>
      <c r="D251" s="104" t="s">
        <v>7</v>
      </c>
      <c r="E251" s="104" t="s">
        <v>7</v>
      </c>
      <c r="F251" s="102"/>
      <c r="G251" s="105">
        <v>200</v>
      </c>
    </row>
    <row r="252" spans="1:7" ht="12">
      <c r="A252" s="106"/>
      <c r="B252" s="106"/>
      <c r="C252" s="104" t="s">
        <v>624</v>
      </c>
      <c r="D252" s="104" t="s">
        <v>7</v>
      </c>
      <c r="E252" s="104" t="s">
        <v>7</v>
      </c>
      <c r="F252" s="102"/>
      <c r="G252" s="105">
        <v>1000</v>
      </c>
    </row>
    <row r="253" spans="1:7" ht="12">
      <c r="A253" s="106"/>
      <c r="B253" s="107">
        <v>43769</v>
      </c>
      <c r="C253" s="104" t="s">
        <v>647</v>
      </c>
      <c r="D253" s="104" t="s">
        <v>7</v>
      </c>
      <c r="E253" s="104" t="s">
        <v>7</v>
      </c>
      <c r="F253" s="102"/>
      <c r="G253" s="105">
        <v>200</v>
      </c>
    </row>
    <row r="254" spans="1:7" ht="12">
      <c r="A254" s="106"/>
      <c r="B254" s="107">
        <v>43775</v>
      </c>
      <c r="C254" s="104" t="s">
        <v>655</v>
      </c>
      <c r="D254" s="104" t="s">
        <v>7</v>
      </c>
      <c r="E254" s="104" t="s">
        <v>7</v>
      </c>
      <c r="F254" s="102"/>
      <c r="G254" s="105">
        <v>100</v>
      </c>
    </row>
    <row r="255" spans="1:7" ht="12">
      <c r="A255" s="106"/>
      <c r="B255" s="107">
        <v>43776</v>
      </c>
      <c r="C255" s="104" t="s">
        <v>666</v>
      </c>
      <c r="D255" s="104" t="s">
        <v>7</v>
      </c>
      <c r="E255" s="104" t="s">
        <v>7</v>
      </c>
      <c r="F255" s="102"/>
      <c r="G255" s="105">
        <v>3070</v>
      </c>
    </row>
    <row r="256" spans="1:7" ht="12">
      <c r="A256" s="106"/>
      <c r="B256" s="107">
        <v>43787</v>
      </c>
      <c r="C256" s="104" t="s">
        <v>682</v>
      </c>
      <c r="D256" s="104" t="s">
        <v>7</v>
      </c>
      <c r="E256" s="104" t="s">
        <v>7</v>
      </c>
      <c r="F256" s="102"/>
      <c r="G256" s="105">
        <v>50</v>
      </c>
    </row>
    <row r="257" spans="1:7" ht="12">
      <c r="A257" s="106"/>
      <c r="B257" s="106"/>
      <c r="C257" s="104" t="s">
        <v>685</v>
      </c>
      <c r="D257" s="104" t="s">
        <v>7</v>
      </c>
      <c r="E257" s="104" t="s">
        <v>7</v>
      </c>
      <c r="F257" s="102"/>
      <c r="G257" s="105">
        <v>8845</v>
      </c>
    </row>
    <row r="258" spans="1:7" ht="12">
      <c r="A258" s="106"/>
      <c r="B258" s="107">
        <v>43790</v>
      </c>
      <c r="C258" s="104" t="s">
        <v>695</v>
      </c>
      <c r="D258" s="104" t="s">
        <v>7</v>
      </c>
      <c r="E258" s="104" t="s">
        <v>7</v>
      </c>
      <c r="F258" s="102"/>
      <c r="G258" s="105">
        <v>250</v>
      </c>
    </row>
    <row r="259" spans="1:7" ht="12">
      <c r="A259" s="106"/>
      <c r="B259" s="106"/>
      <c r="C259" s="104" t="s">
        <v>707</v>
      </c>
      <c r="D259" s="104" t="s">
        <v>7</v>
      </c>
      <c r="E259" s="104" t="s">
        <v>7</v>
      </c>
      <c r="F259" s="102"/>
      <c r="G259" s="105">
        <v>7600</v>
      </c>
    </row>
    <row r="260" spans="1:7" ht="12">
      <c r="A260" s="106"/>
      <c r="B260" s="107">
        <v>43801</v>
      </c>
      <c r="C260" s="104" t="s">
        <v>727</v>
      </c>
      <c r="D260" s="104" t="s">
        <v>7</v>
      </c>
      <c r="E260" s="104" t="s">
        <v>7</v>
      </c>
      <c r="F260" s="102"/>
      <c r="G260" s="105">
        <v>100</v>
      </c>
    </row>
    <row r="261" spans="1:7" ht="12">
      <c r="A261" s="106"/>
      <c r="B261" s="106"/>
      <c r="C261" s="104" t="s">
        <v>729</v>
      </c>
      <c r="D261" s="104" t="s">
        <v>7</v>
      </c>
      <c r="E261" s="104" t="s">
        <v>7</v>
      </c>
      <c r="F261" s="102"/>
      <c r="G261" s="105">
        <v>200</v>
      </c>
    </row>
    <row r="262" spans="1:7" ht="12">
      <c r="A262" s="106"/>
      <c r="B262" s="106"/>
      <c r="C262" s="104" t="s">
        <v>730</v>
      </c>
      <c r="D262" s="104" t="s">
        <v>7</v>
      </c>
      <c r="E262" s="104" t="s">
        <v>7</v>
      </c>
      <c r="F262" s="102"/>
      <c r="G262" s="105">
        <v>100</v>
      </c>
    </row>
    <row r="263" spans="1:7" ht="12">
      <c r="A263" s="106"/>
      <c r="B263" s="107">
        <v>43808</v>
      </c>
      <c r="C263" s="104" t="s">
        <v>740</v>
      </c>
      <c r="D263" s="104" t="s">
        <v>7</v>
      </c>
      <c r="E263" s="104" t="s">
        <v>7</v>
      </c>
      <c r="F263" s="102"/>
      <c r="G263" s="105">
        <v>20000</v>
      </c>
    </row>
    <row r="264" spans="1:7" ht="12">
      <c r="A264" s="106"/>
      <c r="B264" s="106"/>
      <c r="C264" s="104" t="s">
        <v>742</v>
      </c>
      <c r="D264" s="104" t="s">
        <v>7</v>
      </c>
      <c r="E264" s="104" t="s">
        <v>7</v>
      </c>
      <c r="F264" s="102"/>
      <c r="G264" s="105">
        <v>18.34</v>
      </c>
    </row>
    <row r="265" spans="1:7" ht="12">
      <c r="A265" s="106"/>
      <c r="B265" s="107">
        <v>43810</v>
      </c>
      <c r="C265" s="104" t="s">
        <v>334</v>
      </c>
      <c r="D265" s="104" t="s">
        <v>7</v>
      </c>
      <c r="E265" s="104" t="s">
        <v>7</v>
      </c>
      <c r="F265" s="102"/>
      <c r="G265" s="105">
        <v>200000</v>
      </c>
    </row>
    <row r="266" spans="1:7" ht="12">
      <c r="A266" s="106"/>
      <c r="B266" s="107">
        <v>43811</v>
      </c>
      <c r="C266" s="104" t="s">
        <v>743</v>
      </c>
      <c r="D266" s="104" t="s">
        <v>7</v>
      </c>
      <c r="E266" s="104" t="s">
        <v>7</v>
      </c>
      <c r="F266" s="102"/>
      <c r="G266" s="105">
        <v>305.6</v>
      </c>
    </row>
    <row r="267" spans="1:7" ht="12">
      <c r="A267" s="106"/>
      <c r="B267" s="107">
        <v>43813</v>
      </c>
      <c r="C267" s="104" t="s">
        <v>741</v>
      </c>
      <c r="D267" s="104" t="s">
        <v>7</v>
      </c>
      <c r="E267" s="104" t="s">
        <v>7</v>
      </c>
      <c r="F267" s="102"/>
      <c r="G267" s="105">
        <v>11850</v>
      </c>
    </row>
    <row r="268" spans="1:7" ht="12">
      <c r="A268" s="106"/>
      <c r="B268" s="107">
        <v>43815</v>
      </c>
      <c r="C268" s="104" t="s">
        <v>749</v>
      </c>
      <c r="D268" s="104" t="s">
        <v>711</v>
      </c>
      <c r="E268" s="104" t="s">
        <v>712</v>
      </c>
      <c r="F268" s="104">
        <v>15000</v>
      </c>
      <c r="G268" s="105">
        <v>15000</v>
      </c>
    </row>
    <row r="269" spans="1:7" ht="12">
      <c r="A269" s="106"/>
      <c r="B269" s="107">
        <v>43818</v>
      </c>
      <c r="C269" s="104" t="s">
        <v>755</v>
      </c>
      <c r="D269" s="104" t="s">
        <v>7</v>
      </c>
      <c r="E269" s="104" t="s">
        <v>7</v>
      </c>
      <c r="F269" s="102"/>
      <c r="G269" s="105">
        <v>509.33</v>
      </c>
    </row>
    <row r="270" spans="1:7" ht="12">
      <c r="A270" s="106"/>
      <c r="B270" s="107">
        <v>43825</v>
      </c>
      <c r="C270" s="104" t="s">
        <v>859</v>
      </c>
      <c r="D270" s="104" t="s">
        <v>7</v>
      </c>
      <c r="E270" s="104" t="s">
        <v>7</v>
      </c>
      <c r="F270" s="102"/>
      <c r="G270" s="105">
        <v>1</v>
      </c>
    </row>
    <row r="271" spans="1:7" ht="12">
      <c r="A271" s="106"/>
      <c r="B271" s="107">
        <v>43829</v>
      </c>
      <c r="C271" s="104" t="s">
        <v>878</v>
      </c>
      <c r="D271" s="104" t="s">
        <v>7</v>
      </c>
      <c r="E271" s="104" t="s">
        <v>7</v>
      </c>
      <c r="F271" s="102"/>
      <c r="G271" s="105">
        <v>300</v>
      </c>
    </row>
    <row r="272" spans="1:7" ht="12">
      <c r="A272" s="106"/>
      <c r="B272" s="106"/>
      <c r="C272" s="104" t="s">
        <v>879</v>
      </c>
      <c r="D272" s="104" t="s">
        <v>7</v>
      </c>
      <c r="E272" s="104" t="s">
        <v>7</v>
      </c>
      <c r="F272" s="102"/>
      <c r="G272" s="105">
        <v>200</v>
      </c>
    </row>
    <row r="273" spans="1:7" ht="12">
      <c r="A273" s="104" t="s">
        <v>35</v>
      </c>
      <c r="B273" s="102"/>
      <c r="C273" s="102"/>
      <c r="D273" s="102"/>
      <c r="E273" s="102"/>
      <c r="F273" s="102"/>
      <c r="G273" s="105">
        <v>2161689.39</v>
      </c>
    </row>
    <row r="274" spans="1:7" ht="12">
      <c r="A274" s="104" t="s">
        <v>644</v>
      </c>
      <c r="B274" s="107">
        <v>43768</v>
      </c>
      <c r="C274" s="104" t="s">
        <v>643</v>
      </c>
      <c r="D274" s="104" t="s">
        <v>7</v>
      </c>
      <c r="E274" s="104" t="s">
        <v>7</v>
      </c>
      <c r="F274" s="102"/>
      <c r="G274" s="105">
        <v>700</v>
      </c>
    </row>
    <row r="275" spans="1:7" ht="12">
      <c r="A275" s="106"/>
      <c r="B275" s="107">
        <v>43775</v>
      </c>
      <c r="C275" s="104" t="s">
        <v>657</v>
      </c>
      <c r="D275" s="104" t="s">
        <v>7</v>
      </c>
      <c r="E275" s="104" t="s">
        <v>7</v>
      </c>
      <c r="F275" s="102"/>
      <c r="G275" s="105">
        <v>700</v>
      </c>
    </row>
    <row r="276" spans="1:7" ht="12">
      <c r="A276" s="106"/>
      <c r="B276" s="107">
        <v>43776</v>
      </c>
      <c r="C276" s="104" t="s">
        <v>659</v>
      </c>
      <c r="D276" s="104" t="s">
        <v>7</v>
      </c>
      <c r="E276" s="104" t="s">
        <v>7</v>
      </c>
      <c r="F276" s="102"/>
      <c r="G276" s="105">
        <v>700</v>
      </c>
    </row>
    <row r="277" spans="1:7" ht="12">
      <c r="A277" s="106"/>
      <c r="B277" s="106"/>
      <c r="C277" s="104" t="s">
        <v>667</v>
      </c>
      <c r="D277" s="104" t="s">
        <v>7</v>
      </c>
      <c r="E277" s="104" t="s">
        <v>7</v>
      </c>
      <c r="F277" s="102"/>
      <c r="G277" s="105">
        <v>7510</v>
      </c>
    </row>
    <row r="278" spans="1:7" ht="12">
      <c r="A278" s="106"/>
      <c r="B278" s="107">
        <v>43780</v>
      </c>
      <c r="C278" s="104" t="s">
        <v>672</v>
      </c>
      <c r="D278" s="104" t="s">
        <v>7</v>
      </c>
      <c r="E278" s="104" t="s">
        <v>7</v>
      </c>
      <c r="F278" s="102"/>
      <c r="G278" s="105">
        <v>700</v>
      </c>
    </row>
    <row r="279" spans="1:7" ht="12">
      <c r="A279" s="106"/>
      <c r="B279" s="107">
        <v>43784</v>
      </c>
      <c r="C279" s="104" t="s">
        <v>680</v>
      </c>
      <c r="D279" s="104" t="s">
        <v>7</v>
      </c>
      <c r="E279" s="104" t="s">
        <v>7</v>
      </c>
      <c r="F279" s="102"/>
      <c r="G279" s="105">
        <v>700</v>
      </c>
    </row>
    <row r="280" spans="1:7" ht="12">
      <c r="A280" s="106"/>
      <c r="B280" s="107">
        <v>43788</v>
      </c>
      <c r="C280" s="104" t="s">
        <v>688</v>
      </c>
      <c r="D280" s="104" t="s">
        <v>7</v>
      </c>
      <c r="E280" s="104" t="s">
        <v>7</v>
      </c>
      <c r="F280" s="102"/>
      <c r="G280" s="105">
        <v>700</v>
      </c>
    </row>
    <row r="281" spans="1:7" ht="12">
      <c r="A281" s="106"/>
      <c r="B281" s="107">
        <v>43791</v>
      </c>
      <c r="C281" s="104" t="s">
        <v>699</v>
      </c>
      <c r="D281" s="104" t="s">
        <v>7</v>
      </c>
      <c r="E281" s="104" t="s">
        <v>7</v>
      </c>
      <c r="F281" s="102"/>
      <c r="G281" s="105">
        <v>700</v>
      </c>
    </row>
    <row r="282" spans="1:7" ht="12">
      <c r="A282" s="106"/>
      <c r="B282" s="107">
        <v>43798</v>
      </c>
      <c r="C282" s="104" t="s">
        <v>59</v>
      </c>
      <c r="D282" s="104" t="s">
        <v>7</v>
      </c>
      <c r="E282" s="104" t="s">
        <v>7</v>
      </c>
      <c r="F282" s="102"/>
      <c r="G282" s="105">
        <v>30000</v>
      </c>
    </row>
    <row r="283" spans="1:7" ht="12">
      <c r="A283" s="106"/>
      <c r="B283" s="107">
        <v>43801</v>
      </c>
      <c r="C283" s="104" t="s">
        <v>727</v>
      </c>
      <c r="D283" s="104" t="s">
        <v>7</v>
      </c>
      <c r="E283" s="104" t="s">
        <v>7</v>
      </c>
      <c r="F283" s="102"/>
      <c r="G283" s="105">
        <v>100</v>
      </c>
    </row>
    <row r="284" spans="1:7" ht="12">
      <c r="A284" s="106"/>
      <c r="B284" s="106"/>
      <c r="C284" s="104" t="s">
        <v>731</v>
      </c>
      <c r="D284" s="104" t="s">
        <v>7</v>
      </c>
      <c r="E284" s="104" t="s">
        <v>7</v>
      </c>
      <c r="F284" s="102"/>
      <c r="G284" s="105">
        <v>700</v>
      </c>
    </row>
    <row r="285" spans="1:7" ht="12">
      <c r="A285" s="106"/>
      <c r="B285" s="107">
        <v>43805</v>
      </c>
      <c r="C285" s="104" t="s">
        <v>734</v>
      </c>
      <c r="D285" s="104" t="s">
        <v>7</v>
      </c>
      <c r="E285" s="104" t="s">
        <v>7</v>
      </c>
      <c r="F285" s="102"/>
      <c r="G285" s="105">
        <v>737</v>
      </c>
    </row>
    <row r="286" spans="1:7" ht="12">
      <c r="A286" s="106"/>
      <c r="B286" s="107">
        <v>43809</v>
      </c>
      <c r="C286" s="104" t="s">
        <v>739</v>
      </c>
      <c r="D286" s="104" t="s">
        <v>7</v>
      </c>
      <c r="E286" s="104" t="s">
        <v>7</v>
      </c>
      <c r="F286" s="102"/>
      <c r="G286" s="105">
        <v>700</v>
      </c>
    </row>
    <row r="287" spans="1:7" ht="12">
      <c r="A287" s="106"/>
      <c r="B287" s="107">
        <v>43811</v>
      </c>
      <c r="C287" s="104" t="s">
        <v>744</v>
      </c>
      <c r="D287" s="104" t="s">
        <v>7</v>
      </c>
      <c r="E287" s="104" t="s">
        <v>7</v>
      </c>
      <c r="F287" s="102"/>
      <c r="G287" s="105">
        <v>700</v>
      </c>
    </row>
    <row r="288" spans="1:7" ht="12">
      <c r="A288" s="106"/>
      <c r="B288" s="107">
        <v>43818</v>
      </c>
      <c r="C288" s="104" t="s">
        <v>756</v>
      </c>
      <c r="D288" s="104" t="s">
        <v>7</v>
      </c>
      <c r="E288" s="104" t="s">
        <v>7</v>
      </c>
      <c r="F288" s="102"/>
      <c r="G288" s="105">
        <v>700</v>
      </c>
    </row>
    <row r="289" spans="1:7" ht="12">
      <c r="A289" s="106"/>
      <c r="B289" s="107">
        <v>43822</v>
      </c>
      <c r="C289" s="104" t="s">
        <v>758</v>
      </c>
      <c r="D289" s="104" t="s">
        <v>7</v>
      </c>
      <c r="E289" s="104" t="s">
        <v>7</v>
      </c>
      <c r="F289" s="102"/>
      <c r="G289" s="105">
        <v>630</v>
      </c>
    </row>
    <row r="290" spans="1:7" ht="12">
      <c r="A290" s="106"/>
      <c r="B290" s="107">
        <v>43823</v>
      </c>
      <c r="C290" s="104" t="s">
        <v>765</v>
      </c>
      <c r="D290" s="104" t="s">
        <v>7</v>
      </c>
      <c r="E290" s="104" t="s">
        <v>7</v>
      </c>
      <c r="F290" s="102"/>
      <c r="G290" s="105">
        <v>500</v>
      </c>
    </row>
    <row r="291" spans="1:7" ht="12">
      <c r="A291" s="106"/>
      <c r="B291" s="107">
        <v>43824</v>
      </c>
      <c r="C291" s="104" t="s">
        <v>772</v>
      </c>
      <c r="D291" s="104" t="s">
        <v>7</v>
      </c>
      <c r="E291" s="104" t="s">
        <v>7</v>
      </c>
      <c r="F291" s="102"/>
      <c r="G291" s="105">
        <v>100</v>
      </c>
    </row>
    <row r="292" spans="1:7" ht="12">
      <c r="A292" s="104" t="s">
        <v>646</v>
      </c>
      <c r="B292" s="102"/>
      <c r="C292" s="102"/>
      <c r="D292" s="102"/>
      <c r="E292" s="102"/>
      <c r="F292" s="102"/>
      <c r="G292" s="105">
        <v>47277</v>
      </c>
    </row>
    <row r="293" spans="1:7" ht="12">
      <c r="A293" s="104" t="s">
        <v>335</v>
      </c>
      <c r="B293" s="107">
        <v>43602</v>
      </c>
      <c r="C293" s="104" t="s">
        <v>59</v>
      </c>
      <c r="D293" s="104" t="s">
        <v>7</v>
      </c>
      <c r="E293" s="104" t="s">
        <v>7</v>
      </c>
      <c r="F293" s="102"/>
      <c r="G293" s="105">
        <v>35000</v>
      </c>
    </row>
    <row r="294" spans="1:7" ht="12">
      <c r="A294" s="104" t="s">
        <v>336</v>
      </c>
      <c r="B294" s="102"/>
      <c r="C294" s="102"/>
      <c r="D294" s="102"/>
      <c r="E294" s="102"/>
      <c r="F294" s="102"/>
      <c r="G294" s="105">
        <v>35000</v>
      </c>
    </row>
    <row r="295" spans="1:7" ht="12">
      <c r="A295" s="104" t="s">
        <v>270</v>
      </c>
      <c r="B295" s="107">
        <v>43574</v>
      </c>
      <c r="C295" s="104" t="s">
        <v>269</v>
      </c>
      <c r="D295" s="104" t="s">
        <v>7</v>
      </c>
      <c r="E295" s="104" t="s">
        <v>7</v>
      </c>
      <c r="F295" s="102"/>
      <c r="G295" s="105">
        <v>1400</v>
      </c>
    </row>
    <row r="296" spans="1:7" ht="12">
      <c r="A296" s="106"/>
      <c r="B296" s="107">
        <v>43579</v>
      </c>
      <c r="C296" s="104" t="s">
        <v>283</v>
      </c>
      <c r="D296" s="104" t="s">
        <v>7</v>
      </c>
      <c r="E296" s="104" t="s">
        <v>7</v>
      </c>
      <c r="F296" s="102"/>
      <c r="G296" s="105">
        <v>1000</v>
      </c>
    </row>
    <row r="297" spans="1:7" ht="12">
      <c r="A297" s="106"/>
      <c r="B297" s="107">
        <v>43580</v>
      </c>
      <c r="C297" s="104" t="s">
        <v>284</v>
      </c>
      <c r="D297" s="104" t="s">
        <v>7</v>
      </c>
      <c r="E297" s="104" t="s">
        <v>7</v>
      </c>
      <c r="F297" s="102"/>
      <c r="G297" s="105">
        <v>700</v>
      </c>
    </row>
    <row r="298" spans="1:7" ht="12">
      <c r="A298" s="106"/>
      <c r="B298" s="106"/>
      <c r="C298" s="104" t="s">
        <v>285</v>
      </c>
      <c r="D298" s="104" t="s">
        <v>7</v>
      </c>
      <c r="E298" s="104" t="s">
        <v>7</v>
      </c>
      <c r="F298" s="102"/>
      <c r="G298" s="105">
        <v>1575</v>
      </c>
    </row>
    <row r="299" spans="1:7" ht="12">
      <c r="A299" s="106"/>
      <c r="B299" s="107">
        <v>43581</v>
      </c>
      <c r="C299" s="104" t="s">
        <v>288</v>
      </c>
      <c r="D299" s="104" t="s">
        <v>7</v>
      </c>
      <c r="E299" s="104" t="s">
        <v>7</v>
      </c>
      <c r="F299" s="102"/>
      <c r="G299" s="105">
        <v>1500</v>
      </c>
    </row>
    <row r="300" spans="1:7" ht="12">
      <c r="A300" s="106"/>
      <c r="B300" s="107">
        <v>43584</v>
      </c>
      <c r="C300" s="104" t="s">
        <v>291</v>
      </c>
      <c r="D300" s="104" t="s">
        <v>7</v>
      </c>
      <c r="E300" s="104" t="s">
        <v>7</v>
      </c>
      <c r="F300" s="102"/>
      <c r="G300" s="105">
        <v>1000</v>
      </c>
    </row>
    <row r="301" spans="1:7" ht="12">
      <c r="A301" s="106"/>
      <c r="B301" s="106"/>
      <c r="C301" s="104" t="s">
        <v>293</v>
      </c>
      <c r="D301" s="104" t="s">
        <v>7</v>
      </c>
      <c r="E301" s="104" t="s">
        <v>7</v>
      </c>
      <c r="F301" s="102"/>
      <c r="G301" s="105">
        <v>1050</v>
      </c>
    </row>
    <row r="302" spans="1:7" ht="12">
      <c r="A302" s="106"/>
      <c r="B302" s="107">
        <v>43591</v>
      </c>
      <c r="C302" s="104" t="s">
        <v>306</v>
      </c>
      <c r="D302" s="104" t="s">
        <v>7</v>
      </c>
      <c r="E302" s="104" t="s">
        <v>7</v>
      </c>
      <c r="F302" s="102"/>
      <c r="G302" s="105">
        <v>700</v>
      </c>
    </row>
    <row r="303" spans="1:7" ht="12">
      <c r="A303" s="106"/>
      <c r="B303" s="106"/>
      <c r="C303" s="104" t="s">
        <v>301</v>
      </c>
      <c r="D303" s="104" t="s">
        <v>7</v>
      </c>
      <c r="E303" s="104" t="s">
        <v>7</v>
      </c>
      <c r="F303" s="102"/>
      <c r="G303" s="105">
        <v>1400</v>
      </c>
    </row>
    <row r="304" spans="1:7" ht="12">
      <c r="A304" s="106"/>
      <c r="B304" s="107">
        <v>43592</v>
      </c>
      <c r="C304" s="104" t="s">
        <v>302</v>
      </c>
      <c r="D304" s="104" t="s">
        <v>7</v>
      </c>
      <c r="E304" s="104" t="s">
        <v>7</v>
      </c>
      <c r="F304" s="102"/>
      <c r="G304" s="105">
        <v>700</v>
      </c>
    </row>
    <row r="305" spans="1:7" ht="12">
      <c r="A305" s="106"/>
      <c r="B305" s="107">
        <v>43593</v>
      </c>
      <c r="C305" s="104" t="s">
        <v>307</v>
      </c>
      <c r="D305" s="104" t="s">
        <v>7</v>
      </c>
      <c r="E305" s="104" t="s">
        <v>7</v>
      </c>
      <c r="F305" s="102"/>
      <c r="G305" s="105">
        <v>700</v>
      </c>
    </row>
    <row r="306" spans="1:7" ht="12">
      <c r="A306" s="106"/>
      <c r="B306" s="107">
        <v>43598</v>
      </c>
      <c r="C306" s="104" t="s">
        <v>311</v>
      </c>
      <c r="D306" s="104" t="s">
        <v>7</v>
      </c>
      <c r="E306" s="104" t="s">
        <v>7</v>
      </c>
      <c r="F306" s="102"/>
      <c r="G306" s="105">
        <v>700</v>
      </c>
    </row>
    <row r="307" spans="1:7" ht="12">
      <c r="A307" s="106"/>
      <c r="B307" s="107">
        <v>43599</v>
      </c>
      <c r="C307" s="104" t="s">
        <v>315</v>
      </c>
      <c r="D307" s="104" t="s">
        <v>7</v>
      </c>
      <c r="E307" s="104" t="s">
        <v>7</v>
      </c>
      <c r="F307" s="102"/>
      <c r="G307" s="105">
        <v>700</v>
      </c>
    </row>
    <row r="308" spans="1:7" ht="12">
      <c r="A308" s="106"/>
      <c r="B308" s="107">
        <v>43600</v>
      </c>
      <c r="C308" s="104" t="s">
        <v>323</v>
      </c>
      <c r="D308" s="104" t="s">
        <v>7</v>
      </c>
      <c r="E308" s="104" t="s">
        <v>7</v>
      </c>
      <c r="F308" s="102"/>
      <c r="G308" s="105">
        <v>700</v>
      </c>
    </row>
    <row r="309" spans="1:7" ht="12">
      <c r="A309" s="106"/>
      <c r="B309" s="107">
        <v>43606</v>
      </c>
      <c r="C309" s="104" t="s">
        <v>334</v>
      </c>
      <c r="D309" s="104" t="s">
        <v>7</v>
      </c>
      <c r="E309" s="104" t="s">
        <v>7</v>
      </c>
      <c r="F309" s="102"/>
      <c r="G309" s="105">
        <v>24175</v>
      </c>
    </row>
    <row r="310" spans="1:7" ht="12">
      <c r="A310" s="104" t="s">
        <v>275</v>
      </c>
      <c r="B310" s="102"/>
      <c r="C310" s="102"/>
      <c r="D310" s="102"/>
      <c r="E310" s="102"/>
      <c r="F310" s="102"/>
      <c r="G310" s="105">
        <v>38000</v>
      </c>
    </row>
    <row r="311" spans="1:7" ht="12">
      <c r="A311" s="104" t="s">
        <v>41</v>
      </c>
      <c r="B311" s="107">
        <v>43474</v>
      </c>
      <c r="C311" s="104" t="s">
        <v>40</v>
      </c>
      <c r="D311" s="104" t="s">
        <v>7</v>
      </c>
      <c r="E311" s="104" t="s">
        <v>7</v>
      </c>
      <c r="F311" s="102"/>
      <c r="G311" s="105">
        <v>200</v>
      </c>
    </row>
    <row r="312" spans="1:7" ht="12">
      <c r="A312" s="106"/>
      <c r="B312" s="107">
        <v>43475</v>
      </c>
      <c r="C312" s="104" t="s">
        <v>20</v>
      </c>
      <c r="D312" s="104" t="s">
        <v>7</v>
      </c>
      <c r="E312" s="104" t="s">
        <v>7</v>
      </c>
      <c r="F312" s="102"/>
      <c r="G312" s="105">
        <v>1.05</v>
      </c>
    </row>
    <row r="313" spans="1:7" ht="12">
      <c r="A313" s="106"/>
      <c r="B313" s="106"/>
      <c r="C313" s="104" t="s">
        <v>44</v>
      </c>
      <c r="D313" s="104" t="s">
        <v>7</v>
      </c>
      <c r="E313" s="104" t="s">
        <v>7</v>
      </c>
      <c r="F313" s="102"/>
      <c r="G313" s="105">
        <v>200</v>
      </c>
    </row>
    <row r="314" spans="1:7" ht="12">
      <c r="A314" s="106"/>
      <c r="B314" s="107">
        <v>43476</v>
      </c>
      <c r="C314" s="104" t="s">
        <v>20</v>
      </c>
      <c r="D314" s="104" t="s">
        <v>7</v>
      </c>
      <c r="E314" s="104" t="s">
        <v>7</v>
      </c>
      <c r="F314" s="102"/>
      <c r="G314" s="105">
        <v>1.31</v>
      </c>
    </row>
    <row r="315" spans="1:7" ht="12">
      <c r="A315" s="106"/>
      <c r="B315" s="106"/>
      <c r="C315" s="104" t="s">
        <v>47</v>
      </c>
      <c r="D315" s="104" t="s">
        <v>48</v>
      </c>
      <c r="E315" s="104" t="s">
        <v>49</v>
      </c>
      <c r="F315" s="104">
        <v>0.5</v>
      </c>
      <c r="G315" s="105">
        <v>0.5</v>
      </c>
    </row>
    <row r="316" spans="1:7" ht="12">
      <c r="A316" s="106"/>
      <c r="B316" s="107">
        <v>43478</v>
      </c>
      <c r="C316" s="104" t="s">
        <v>20</v>
      </c>
      <c r="D316" s="104" t="s">
        <v>7</v>
      </c>
      <c r="E316" s="104" t="s">
        <v>7</v>
      </c>
      <c r="F316" s="102"/>
      <c r="G316" s="105">
        <v>7.74</v>
      </c>
    </row>
    <row r="317" spans="1:7" ht="12">
      <c r="A317" s="106"/>
      <c r="B317" s="107">
        <v>43480</v>
      </c>
      <c r="C317" s="104" t="s">
        <v>20</v>
      </c>
      <c r="D317" s="104" t="s">
        <v>7</v>
      </c>
      <c r="E317" s="104" t="s">
        <v>7</v>
      </c>
      <c r="F317" s="102"/>
      <c r="G317" s="105">
        <v>18.25</v>
      </c>
    </row>
    <row r="318" spans="1:7" ht="12">
      <c r="A318" s="106"/>
      <c r="B318" s="107">
        <v>43481</v>
      </c>
      <c r="C318" s="104" t="s">
        <v>20</v>
      </c>
      <c r="D318" s="104" t="s">
        <v>7</v>
      </c>
      <c r="E318" s="104" t="s">
        <v>7</v>
      </c>
      <c r="F318" s="102"/>
      <c r="G318" s="105">
        <v>0.81</v>
      </c>
    </row>
    <row r="319" spans="1:7" ht="12">
      <c r="A319" s="106"/>
      <c r="B319" s="107">
        <v>43479</v>
      </c>
      <c r="C319" s="104" t="s">
        <v>54</v>
      </c>
      <c r="D319" s="104" t="s">
        <v>55</v>
      </c>
      <c r="E319" s="104" t="s">
        <v>56</v>
      </c>
      <c r="F319" s="104">
        <v>100</v>
      </c>
      <c r="G319" s="105">
        <v>100</v>
      </c>
    </row>
    <row r="320" spans="1:7" ht="12">
      <c r="A320" s="106"/>
      <c r="B320" s="107">
        <v>43486</v>
      </c>
      <c r="C320" s="104" t="s">
        <v>83</v>
      </c>
      <c r="D320" s="104" t="s">
        <v>7</v>
      </c>
      <c r="E320" s="104" t="s">
        <v>7</v>
      </c>
      <c r="F320" s="102"/>
      <c r="G320" s="105">
        <v>200</v>
      </c>
    </row>
    <row r="321" spans="1:7" ht="12">
      <c r="A321" s="106"/>
      <c r="B321" s="107">
        <v>43488</v>
      </c>
      <c r="C321" s="104" t="s">
        <v>99</v>
      </c>
      <c r="D321" s="104" t="s">
        <v>7</v>
      </c>
      <c r="E321" s="104" t="s">
        <v>7</v>
      </c>
      <c r="F321" s="102"/>
      <c r="G321" s="105">
        <v>3463.86</v>
      </c>
    </row>
    <row r="322" spans="1:7" ht="12">
      <c r="A322" s="106"/>
      <c r="B322" s="107">
        <v>43489</v>
      </c>
      <c r="C322" s="104" t="s">
        <v>101</v>
      </c>
      <c r="D322" s="104" t="s">
        <v>7</v>
      </c>
      <c r="E322" s="104" t="s">
        <v>7</v>
      </c>
      <c r="F322" s="102"/>
      <c r="G322" s="105">
        <v>5000</v>
      </c>
    </row>
    <row r="323" spans="1:7" ht="12">
      <c r="A323" s="106"/>
      <c r="B323" s="107">
        <v>43490</v>
      </c>
      <c r="C323" s="104" t="s">
        <v>20</v>
      </c>
      <c r="D323" s="104" t="s">
        <v>7</v>
      </c>
      <c r="E323" s="104" t="s">
        <v>7</v>
      </c>
      <c r="F323" s="102"/>
      <c r="G323" s="105">
        <v>2.22</v>
      </c>
    </row>
    <row r="324" spans="1:7" ht="12">
      <c r="A324" s="106"/>
      <c r="B324" s="106"/>
      <c r="C324" s="104" t="s">
        <v>103</v>
      </c>
      <c r="D324" s="104" t="s">
        <v>7</v>
      </c>
      <c r="E324" s="104" t="s">
        <v>7</v>
      </c>
      <c r="F324" s="102"/>
      <c r="G324" s="105">
        <v>3800</v>
      </c>
    </row>
    <row r="325" spans="1:7" ht="12">
      <c r="A325" s="106"/>
      <c r="B325" s="107">
        <v>43492</v>
      </c>
      <c r="C325" s="104" t="s">
        <v>20</v>
      </c>
      <c r="D325" s="104" t="s">
        <v>7</v>
      </c>
      <c r="E325" s="104" t="s">
        <v>7</v>
      </c>
      <c r="F325" s="102"/>
      <c r="G325" s="105">
        <v>1.27</v>
      </c>
    </row>
    <row r="326" spans="1:7" ht="12">
      <c r="A326" s="106"/>
      <c r="B326" s="106"/>
      <c r="C326" s="104" t="s">
        <v>104</v>
      </c>
      <c r="D326" s="104" t="s">
        <v>105</v>
      </c>
      <c r="E326" s="104" t="s">
        <v>106</v>
      </c>
      <c r="F326" s="104">
        <v>0.21</v>
      </c>
      <c r="G326" s="105">
        <v>0.21</v>
      </c>
    </row>
    <row r="327" spans="1:7" ht="12">
      <c r="A327" s="106"/>
      <c r="B327" s="107">
        <v>43493</v>
      </c>
      <c r="C327" s="104" t="s">
        <v>107</v>
      </c>
      <c r="D327" s="104" t="s">
        <v>7</v>
      </c>
      <c r="E327" s="104" t="s">
        <v>7</v>
      </c>
      <c r="F327" s="102"/>
      <c r="G327" s="105">
        <v>1300</v>
      </c>
    </row>
    <row r="328" spans="1:7" ht="12">
      <c r="A328" s="106"/>
      <c r="B328" s="106"/>
      <c r="C328" s="104" t="s">
        <v>108</v>
      </c>
      <c r="D328" s="104" t="s">
        <v>7</v>
      </c>
      <c r="E328" s="104" t="s">
        <v>7</v>
      </c>
      <c r="F328" s="102"/>
      <c r="G328" s="105">
        <v>2150</v>
      </c>
    </row>
    <row r="329" spans="1:7" ht="12">
      <c r="A329" s="106"/>
      <c r="B329" s="107">
        <v>43497</v>
      </c>
      <c r="C329" s="104" t="s">
        <v>125</v>
      </c>
      <c r="D329" s="104" t="s">
        <v>7</v>
      </c>
      <c r="E329" s="104" t="s">
        <v>7</v>
      </c>
      <c r="F329" s="102"/>
      <c r="G329" s="105">
        <v>2000</v>
      </c>
    </row>
    <row r="330" spans="1:7" ht="12">
      <c r="A330" s="106"/>
      <c r="B330" s="107">
        <v>43521</v>
      </c>
      <c r="C330" s="104" t="s">
        <v>153</v>
      </c>
      <c r="D330" s="104" t="s">
        <v>7</v>
      </c>
      <c r="E330" s="104" t="s">
        <v>7</v>
      </c>
      <c r="F330" s="102"/>
      <c r="G330" s="105">
        <v>10000</v>
      </c>
    </row>
    <row r="331" spans="1:7" ht="12">
      <c r="A331" s="106"/>
      <c r="B331" s="107">
        <v>43572</v>
      </c>
      <c r="C331" s="104" t="s">
        <v>261</v>
      </c>
      <c r="D331" s="104" t="s">
        <v>7</v>
      </c>
      <c r="E331" s="104" t="s">
        <v>7</v>
      </c>
      <c r="F331" s="102"/>
      <c r="G331" s="105">
        <v>1000</v>
      </c>
    </row>
    <row r="332" spans="1:7" ht="12">
      <c r="A332" s="106"/>
      <c r="B332" s="107">
        <v>43573</v>
      </c>
      <c r="C332" s="104" t="s">
        <v>262</v>
      </c>
      <c r="D332" s="104" t="s">
        <v>7</v>
      </c>
      <c r="E332" s="104" t="s">
        <v>7</v>
      </c>
      <c r="F332" s="102"/>
      <c r="G332" s="105">
        <v>1000</v>
      </c>
    </row>
    <row r="333" spans="1:7" ht="12">
      <c r="A333" s="106"/>
      <c r="B333" s="107">
        <v>43588</v>
      </c>
      <c r="C333" s="104" t="s">
        <v>298</v>
      </c>
      <c r="D333" s="104" t="s">
        <v>7</v>
      </c>
      <c r="E333" s="104" t="s">
        <v>7</v>
      </c>
      <c r="F333" s="102"/>
      <c r="G333" s="105">
        <v>250</v>
      </c>
    </row>
    <row r="334" spans="1:7" ht="12">
      <c r="A334" s="106"/>
      <c r="B334" s="107">
        <v>43612</v>
      </c>
      <c r="C334" s="104" t="s">
        <v>345</v>
      </c>
      <c r="D334" s="104" t="s">
        <v>7</v>
      </c>
      <c r="E334" s="104" t="s">
        <v>7</v>
      </c>
      <c r="F334" s="102"/>
      <c r="G334" s="105">
        <v>2000</v>
      </c>
    </row>
    <row r="335" spans="1:7" ht="12">
      <c r="A335" s="106"/>
      <c r="B335" s="107">
        <v>43647</v>
      </c>
      <c r="C335" s="104" t="s">
        <v>397</v>
      </c>
      <c r="D335" s="104" t="s">
        <v>7</v>
      </c>
      <c r="E335" s="104" t="s">
        <v>7</v>
      </c>
      <c r="F335" s="102"/>
      <c r="G335" s="105">
        <v>2000</v>
      </c>
    </row>
    <row r="336" spans="1:7" ht="12">
      <c r="A336" s="106"/>
      <c r="B336" s="107">
        <v>43751</v>
      </c>
      <c r="C336" s="104" t="s">
        <v>587</v>
      </c>
      <c r="D336" s="104" t="s">
        <v>7</v>
      </c>
      <c r="E336" s="104" t="s">
        <v>7</v>
      </c>
      <c r="F336" s="102"/>
      <c r="G336" s="105">
        <v>300</v>
      </c>
    </row>
    <row r="337" spans="1:7" ht="12">
      <c r="A337" s="104" t="s">
        <v>43</v>
      </c>
      <c r="B337" s="102"/>
      <c r="C337" s="102"/>
      <c r="D337" s="102"/>
      <c r="E337" s="102"/>
      <c r="F337" s="102"/>
      <c r="G337" s="105">
        <v>34997.22</v>
      </c>
    </row>
    <row r="338" spans="1:7" ht="12">
      <c r="A338" s="104" t="s">
        <v>57</v>
      </c>
      <c r="B338" s="107">
        <v>43482</v>
      </c>
      <c r="C338" s="104" t="s">
        <v>20</v>
      </c>
      <c r="D338" s="104" t="s">
        <v>7</v>
      </c>
      <c r="E338" s="104" t="s">
        <v>7</v>
      </c>
      <c r="F338" s="102"/>
      <c r="G338" s="105">
        <v>0.91</v>
      </c>
    </row>
    <row r="339" spans="1:7" ht="12">
      <c r="A339" s="106"/>
      <c r="B339" s="106"/>
      <c r="C339" s="104" t="s">
        <v>58</v>
      </c>
      <c r="D339" s="104" t="s">
        <v>7</v>
      </c>
      <c r="E339" s="104" t="s">
        <v>7</v>
      </c>
      <c r="F339" s="102"/>
      <c r="G339" s="105">
        <v>25000</v>
      </c>
    </row>
    <row r="340" spans="1:7" ht="12">
      <c r="A340" s="106"/>
      <c r="B340" s="106"/>
      <c r="C340" s="104" t="s">
        <v>59</v>
      </c>
      <c r="D340" s="104" t="s">
        <v>7</v>
      </c>
      <c r="E340" s="104" t="s">
        <v>7</v>
      </c>
      <c r="F340" s="102"/>
      <c r="G340" s="105">
        <v>100000</v>
      </c>
    </row>
    <row r="341" spans="1:7" ht="12">
      <c r="A341" s="106"/>
      <c r="B341" s="106"/>
      <c r="C341" s="104" t="s">
        <v>60</v>
      </c>
      <c r="D341" s="104" t="s">
        <v>7</v>
      </c>
      <c r="E341" s="104" t="s">
        <v>7</v>
      </c>
      <c r="F341" s="102"/>
      <c r="G341" s="105">
        <v>5000</v>
      </c>
    </row>
    <row r="342" spans="1:7" ht="12">
      <c r="A342" s="106"/>
      <c r="B342" s="107">
        <v>43483</v>
      </c>
      <c r="C342" s="104" t="s">
        <v>20</v>
      </c>
      <c r="D342" s="104" t="s">
        <v>7</v>
      </c>
      <c r="E342" s="104" t="s">
        <v>7</v>
      </c>
      <c r="F342" s="102"/>
      <c r="G342" s="105">
        <v>42.010000000000005</v>
      </c>
    </row>
    <row r="343" spans="1:7" ht="12">
      <c r="A343" s="106"/>
      <c r="B343" s="106"/>
      <c r="C343" s="104" t="s">
        <v>63</v>
      </c>
      <c r="D343" s="104" t="s">
        <v>64</v>
      </c>
      <c r="E343" s="104" t="s">
        <v>65</v>
      </c>
      <c r="F343" s="104">
        <v>350</v>
      </c>
      <c r="G343" s="105">
        <v>350</v>
      </c>
    </row>
    <row r="344" spans="1:7" ht="12">
      <c r="A344" s="106"/>
      <c r="B344" s="106"/>
      <c r="C344" s="104" t="s">
        <v>66</v>
      </c>
      <c r="D344" s="104" t="s">
        <v>67</v>
      </c>
      <c r="E344" s="104" t="s">
        <v>68</v>
      </c>
      <c r="F344" s="104">
        <v>600</v>
      </c>
      <c r="G344" s="105">
        <v>600</v>
      </c>
    </row>
    <row r="345" spans="1:7" ht="12">
      <c r="A345" s="106"/>
      <c r="B345" s="106"/>
      <c r="C345" s="104" t="s">
        <v>69</v>
      </c>
      <c r="D345" s="104" t="s">
        <v>7</v>
      </c>
      <c r="E345" s="104" t="s">
        <v>7</v>
      </c>
      <c r="F345" s="102"/>
      <c r="G345" s="105">
        <v>1100</v>
      </c>
    </row>
    <row r="346" spans="1:7" ht="12">
      <c r="A346" s="106"/>
      <c r="B346" s="106"/>
      <c r="C346" s="104" t="s">
        <v>70</v>
      </c>
      <c r="D346" s="104" t="s">
        <v>7</v>
      </c>
      <c r="E346" s="104" t="s">
        <v>7</v>
      </c>
      <c r="F346" s="102"/>
      <c r="G346" s="105">
        <v>120000</v>
      </c>
    </row>
    <row r="347" spans="1:7" ht="12">
      <c r="A347" s="106"/>
      <c r="B347" s="106"/>
      <c r="C347" s="104" t="s">
        <v>71</v>
      </c>
      <c r="D347" s="104" t="s">
        <v>7</v>
      </c>
      <c r="E347" s="104" t="s">
        <v>7</v>
      </c>
      <c r="F347" s="102"/>
      <c r="G347" s="105">
        <v>88000</v>
      </c>
    </row>
    <row r="348" spans="1:7" ht="12">
      <c r="A348" s="106"/>
      <c r="B348" s="107">
        <v>43485</v>
      </c>
      <c r="C348" s="104" t="s">
        <v>20</v>
      </c>
      <c r="D348" s="104" t="s">
        <v>7</v>
      </c>
      <c r="E348" s="104" t="s">
        <v>7</v>
      </c>
      <c r="F348" s="102"/>
      <c r="G348" s="105">
        <v>1.65</v>
      </c>
    </row>
    <row r="349" spans="1:7" ht="12">
      <c r="A349" s="106"/>
      <c r="B349" s="106"/>
      <c r="C349" s="104" t="s">
        <v>72</v>
      </c>
      <c r="D349" s="104" t="s">
        <v>73</v>
      </c>
      <c r="E349" s="104" t="s">
        <v>74</v>
      </c>
      <c r="F349" s="104">
        <v>150</v>
      </c>
      <c r="G349" s="105">
        <v>150</v>
      </c>
    </row>
    <row r="350" spans="1:7" ht="12">
      <c r="A350" s="106"/>
      <c r="B350" s="106"/>
      <c r="C350" s="104" t="s">
        <v>75</v>
      </c>
      <c r="D350" s="104" t="s">
        <v>67</v>
      </c>
      <c r="E350" s="104" t="s">
        <v>76</v>
      </c>
      <c r="F350" s="104">
        <v>500</v>
      </c>
      <c r="G350" s="105">
        <v>500</v>
      </c>
    </row>
    <row r="351" spans="1:7" ht="12">
      <c r="A351" s="106"/>
      <c r="B351" s="106"/>
      <c r="C351" s="104" t="s">
        <v>77</v>
      </c>
      <c r="D351" s="104" t="s">
        <v>78</v>
      </c>
      <c r="E351" s="104" t="s">
        <v>79</v>
      </c>
      <c r="F351" s="104">
        <v>2000</v>
      </c>
      <c r="G351" s="105">
        <v>2000</v>
      </c>
    </row>
    <row r="352" spans="1:7" ht="12">
      <c r="A352" s="106"/>
      <c r="B352" s="107">
        <v>43486</v>
      </c>
      <c r="C352" s="104" t="s">
        <v>81</v>
      </c>
      <c r="D352" s="104" t="s">
        <v>7</v>
      </c>
      <c r="E352" s="104" t="s">
        <v>7</v>
      </c>
      <c r="F352" s="102"/>
      <c r="G352" s="105">
        <v>30650</v>
      </c>
    </row>
    <row r="353" spans="1:7" ht="12">
      <c r="A353" s="106"/>
      <c r="B353" s="106"/>
      <c r="C353" s="104" t="s">
        <v>83</v>
      </c>
      <c r="D353" s="104" t="s">
        <v>7</v>
      </c>
      <c r="E353" s="104" t="s">
        <v>7</v>
      </c>
      <c r="F353" s="102"/>
      <c r="G353" s="105">
        <v>10890</v>
      </c>
    </row>
    <row r="354" spans="1:7" ht="12">
      <c r="A354" s="106"/>
      <c r="B354" s="106"/>
      <c r="C354" s="104" t="s">
        <v>84</v>
      </c>
      <c r="D354" s="104" t="s">
        <v>7</v>
      </c>
      <c r="E354" s="104" t="s">
        <v>7</v>
      </c>
      <c r="F354" s="102"/>
      <c r="G354" s="105">
        <v>13000</v>
      </c>
    </row>
    <row r="355" spans="1:7" ht="12">
      <c r="A355" s="106"/>
      <c r="B355" s="106"/>
      <c r="C355" s="104" t="s">
        <v>88</v>
      </c>
      <c r="D355" s="104" t="s">
        <v>7</v>
      </c>
      <c r="E355" s="104" t="s">
        <v>7</v>
      </c>
      <c r="F355" s="102"/>
      <c r="G355" s="105">
        <v>1000</v>
      </c>
    </row>
    <row r="356" spans="1:7" ht="12">
      <c r="A356" s="106"/>
      <c r="B356" s="106"/>
      <c r="C356" s="104" t="s">
        <v>89</v>
      </c>
      <c r="D356" s="104" t="s">
        <v>7</v>
      </c>
      <c r="E356" s="104" t="s">
        <v>7</v>
      </c>
      <c r="F356" s="102"/>
      <c r="G356" s="105">
        <v>1700</v>
      </c>
    </row>
    <row r="357" spans="1:7" ht="12">
      <c r="A357" s="106"/>
      <c r="B357" s="106"/>
      <c r="C357" s="104" t="s">
        <v>109</v>
      </c>
      <c r="D357" s="104" t="s">
        <v>110</v>
      </c>
      <c r="E357" s="104" t="s">
        <v>111</v>
      </c>
      <c r="F357" s="104">
        <v>5000</v>
      </c>
      <c r="G357" s="105">
        <v>5000</v>
      </c>
    </row>
    <row r="358" spans="1:7" ht="12">
      <c r="A358" s="106"/>
      <c r="B358" s="107">
        <v>43487</v>
      </c>
      <c r="C358" s="104" t="s">
        <v>20</v>
      </c>
      <c r="D358" s="104" t="s">
        <v>7</v>
      </c>
      <c r="E358" s="104" t="s">
        <v>7</v>
      </c>
      <c r="F358" s="102"/>
      <c r="G358" s="105">
        <v>1.32</v>
      </c>
    </row>
    <row r="359" spans="1:7" ht="12">
      <c r="A359" s="106"/>
      <c r="B359" s="106"/>
      <c r="C359" s="104" t="s">
        <v>85</v>
      </c>
      <c r="D359" s="104" t="s">
        <v>7</v>
      </c>
      <c r="E359" s="104" t="s">
        <v>7</v>
      </c>
      <c r="F359" s="102"/>
      <c r="G359" s="105">
        <v>4750</v>
      </c>
    </row>
    <row r="360" spans="1:7" ht="12">
      <c r="A360" s="106"/>
      <c r="B360" s="106"/>
      <c r="C360" s="104" t="s">
        <v>86</v>
      </c>
      <c r="D360" s="104" t="s">
        <v>7</v>
      </c>
      <c r="E360" s="104" t="s">
        <v>7</v>
      </c>
      <c r="F360" s="102"/>
      <c r="G360" s="105">
        <v>13080</v>
      </c>
    </row>
    <row r="361" spans="1:7" ht="12">
      <c r="A361" s="106"/>
      <c r="B361" s="106"/>
      <c r="C361" s="104" t="s">
        <v>90</v>
      </c>
      <c r="D361" s="104" t="s">
        <v>7</v>
      </c>
      <c r="E361" s="104" t="s">
        <v>7</v>
      </c>
      <c r="F361" s="102"/>
      <c r="G361" s="105">
        <v>1418</v>
      </c>
    </row>
    <row r="362" spans="1:7" ht="12">
      <c r="A362" s="106"/>
      <c r="B362" s="107">
        <v>43488</v>
      </c>
      <c r="C362" s="104" t="s">
        <v>20</v>
      </c>
      <c r="D362" s="104" t="s">
        <v>7</v>
      </c>
      <c r="E362" s="104" t="s">
        <v>7</v>
      </c>
      <c r="F362" s="102"/>
      <c r="G362" s="105">
        <v>20.47</v>
      </c>
    </row>
    <row r="363" spans="1:7" ht="12">
      <c r="A363" s="106"/>
      <c r="B363" s="106"/>
      <c r="C363" s="104" t="s">
        <v>87</v>
      </c>
      <c r="D363" s="104" t="s">
        <v>7</v>
      </c>
      <c r="E363" s="104" t="s">
        <v>7</v>
      </c>
      <c r="F363" s="102"/>
      <c r="G363" s="105">
        <v>2000</v>
      </c>
    </row>
    <row r="364" spans="1:7" ht="12">
      <c r="A364" s="106"/>
      <c r="B364" s="106"/>
      <c r="C364" s="104" t="s">
        <v>92</v>
      </c>
      <c r="D364" s="104" t="s">
        <v>93</v>
      </c>
      <c r="E364" s="104" t="s">
        <v>94</v>
      </c>
      <c r="F364" s="104">
        <v>0.5</v>
      </c>
      <c r="G364" s="105">
        <v>0.5</v>
      </c>
    </row>
    <row r="365" spans="1:7" ht="12">
      <c r="A365" s="106"/>
      <c r="B365" s="106"/>
      <c r="C365" s="104" t="s">
        <v>95</v>
      </c>
      <c r="D365" s="104" t="s">
        <v>7</v>
      </c>
      <c r="E365" s="104" t="s">
        <v>7</v>
      </c>
      <c r="F365" s="102"/>
      <c r="G365" s="105">
        <v>249</v>
      </c>
    </row>
    <row r="366" spans="1:7" ht="12">
      <c r="A366" s="106"/>
      <c r="B366" s="106"/>
      <c r="C366" s="104" t="s">
        <v>96</v>
      </c>
      <c r="D366" s="104" t="s">
        <v>97</v>
      </c>
      <c r="E366" s="104" t="s">
        <v>98</v>
      </c>
      <c r="F366" s="104">
        <v>500</v>
      </c>
      <c r="G366" s="105">
        <v>500</v>
      </c>
    </row>
    <row r="367" spans="1:7" ht="12">
      <c r="A367" s="106"/>
      <c r="B367" s="106"/>
      <c r="C367" s="104" t="s">
        <v>99</v>
      </c>
      <c r="D367" s="104" t="s">
        <v>7</v>
      </c>
      <c r="E367" s="104" t="s">
        <v>7</v>
      </c>
      <c r="F367" s="102"/>
      <c r="G367" s="105">
        <v>236.13999999999987</v>
      </c>
    </row>
    <row r="368" spans="1:7" ht="12">
      <c r="A368" s="106"/>
      <c r="B368" s="106"/>
      <c r="C368" s="104" t="s">
        <v>100</v>
      </c>
      <c r="D368" s="104" t="s">
        <v>7</v>
      </c>
      <c r="E368" s="104" t="s">
        <v>7</v>
      </c>
      <c r="F368" s="102"/>
      <c r="G368" s="105">
        <v>1100</v>
      </c>
    </row>
    <row r="369" spans="1:7" ht="12">
      <c r="A369" s="104" t="s">
        <v>61</v>
      </c>
      <c r="B369" s="102"/>
      <c r="C369" s="102"/>
      <c r="D369" s="102"/>
      <c r="E369" s="102"/>
      <c r="F369" s="102"/>
      <c r="G369" s="105">
        <v>428340</v>
      </c>
    </row>
    <row r="370" spans="1:7" ht="12">
      <c r="A370" s="104" t="s">
        <v>80</v>
      </c>
      <c r="B370" s="107">
        <v>43486</v>
      </c>
      <c r="C370" s="104" t="s">
        <v>81</v>
      </c>
      <c r="D370" s="104" t="s">
        <v>7</v>
      </c>
      <c r="E370" s="104" t="s">
        <v>7</v>
      </c>
      <c r="F370" s="102"/>
      <c r="G370" s="105">
        <v>10000</v>
      </c>
    </row>
    <row r="371" spans="1:7" ht="12">
      <c r="A371" s="104" t="s">
        <v>82</v>
      </c>
      <c r="B371" s="102"/>
      <c r="C371" s="102"/>
      <c r="D371" s="102"/>
      <c r="E371" s="102"/>
      <c r="F371" s="102"/>
      <c r="G371" s="105">
        <v>10000</v>
      </c>
    </row>
    <row r="372" spans="1:7" ht="12">
      <c r="A372" s="104" t="s">
        <v>114</v>
      </c>
      <c r="B372" s="107">
        <v>43494</v>
      </c>
      <c r="C372" s="104" t="s">
        <v>20</v>
      </c>
      <c r="D372" s="104" t="s">
        <v>7</v>
      </c>
      <c r="E372" s="104" t="s">
        <v>7</v>
      </c>
      <c r="F372" s="102"/>
      <c r="G372" s="105">
        <v>1.3199999999999998</v>
      </c>
    </row>
    <row r="373" spans="1:7" ht="12">
      <c r="A373" s="106"/>
      <c r="B373" s="107">
        <v>43495</v>
      </c>
      <c r="C373" s="104" t="s">
        <v>115</v>
      </c>
      <c r="D373" s="104" t="s">
        <v>116</v>
      </c>
      <c r="E373" s="104" t="s">
        <v>117</v>
      </c>
      <c r="F373" s="104">
        <v>0.77</v>
      </c>
      <c r="G373" s="105">
        <v>0.77</v>
      </c>
    </row>
    <row r="374" spans="1:7" ht="12">
      <c r="A374" s="106"/>
      <c r="B374" s="107">
        <v>43496</v>
      </c>
      <c r="C374" s="104" t="s">
        <v>20</v>
      </c>
      <c r="D374" s="104" t="s">
        <v>7</v>
      </c>
      <c r="E374" s="104" t="s">
        <v>7</v>
      </c>
      <c r="F374" s="102"/>
      <c r="G374" s="105">
        <v>1.19</v>
      </c>
    </row>
    <row r="375" spans="1:7" ht="12">
      <c r="A375" s="106"/>
      <c r="B375" s="107">
        <v>43497</v>
      </c>
      <c r="C375" s="104" t="s">
        <v>20</v>
      </c>
      <c r="D375" s="104" t="s">
        <v>7</v>
      </c>
      <c r="E375" s="104" t="s">
        <v>7</v>
      </c>
      <c r="F375" s="102"/>
      <c r="G375" s="105">
        <v>1.76</v>
      </c>
    </row>
    <row r="376" spans="1:7" ht="12">
      <c r="A376" s="106"/>
      <c r="B376" s="106"/>
      <c r="C376" s="104" t="s">
        <v>122</v>
      </c>
      <c r="D376" s="104" t="s">
        <v>7</v>
      </c>
      <c r="E376" s="104" t="s">
        <v>7</v>
      </c>
      <c r="F376" s="102"/>
      <c r="G376" s="105">
        <v>5000</v>
      </c>
    </row>
    <row r="377" spans="1:7" ht="12">
      <c r="A377" s="106"/>
      <c r="B377" s="106"/>
      <c r="C377" s="104" t="s">
        <v>123</v>
      </c>
      <c r="D377" s="104" t="s">
        <v>7</v>
      </c>
      <c r="E377" s="104" t="s">
        <v>7</v>
      </c>
      <c r="F377" s="102"/>
      <c r="G377" s="105">
        <v>25000</v>
      </c>
    </row>
    <row r="378" spans="1:7" ht="12">
      <c r="A378" s="106"/>
      <c r="B378" s="106"/>
      <c r="C378" s="104" t="s">
        <v>124</v>
      </c>
      <c r="D378" s="104" t="s">
        <v>7</v>
      </c>
      <c r="E378" s="104" t="s">
        <v>7</v>
      </c>
      <c r="F378" s="102"/>
      <c r="G378" s="105">
        <v>500</v>
      </c>
    </row>
    <row r="379" spans="1:7" ht="12">
      <c r="A379" s="106"/>
      <c r="B379" s="107">
        <v>43499</v>
      </c>
      <c r="C379" s="104" t="s">
        <v>72</v>
      </c>
      <c r="D379" s="104" t="s">
        <v>73</v>
      </c>
      <c r="E379" s="104" t="s">
        <v>74</v>
      </c>
      <c r="F379" s="104">
        <v>200</v>
      </c>
      <c r="G379" s="105">
        <v>200</v>
      </c>
    </row>
    <row r="380" spans="1:7" ht="12">
      <c r="A380" s="106"/>
      <c r="B380" s="106"/>
      <c r="C380" s="104" t="s">
        <v>126</v>
      </c>
      <c r="D380" s="104" t="s">
        <v>127</v>
      </c>
      <c r="E380" s="104" t="s">
        <v>111</v>
      </c>
      <c r="F380" s="104">
        <v>0.48</v>
      </c>
      <c r="G380" s="105">
        <v>0.48</v>
      </c>
    </row>
    <row r="381" spans="1:7" ht="12">
      <c r="A381" s="106"/>
      <c r="B381" s="107">
        <v>43500</v>
      </c>
      <c r="C381" s="104" t="s">
        <v>130</v>
      </c>
      <c r="D381" s="104" t="s">
        <v>7</v>
      </c>
      <c r="E381" s="104" t="s">
        <v>7</v>
      </c>
      <c r="F381" s="102"/>
      <c r="G381" s="105">
        <v>9434</v>
      </c>
    </row>
    <row r="382" spans="1:7" ht="12">
      <c r="A382" s="106"/>
      <c r="B382" s="106"/>
      <c r="C382" s="104" t="s">
        <v>129</v>
      </c>
      <c r="D382" s="104" t="s">
        <v>7</v>
      </c>
      <c r="E382" s="104" t="s">
        <v>7</v>
      </c>
      <c r="F382" s="102"/>
      <c r="G382" s="105">
        <v>1100</v>
      </c>
    </row>
    <row r="383" spans="1:7" ht="12">
      <c r="A383" s="106"/>
      <c r="B383" s="106"/>
      <c r="C383" s="104" t="s">
        <v>131</v>
      </c>
      <c r="D383" s="104" t="s">
        <v>7</v>
      </c>
      <c r="E383" s="104" t="s">
        <v>7</v>
      </c>
      <c r="F383" s="102"/>
      <c r="G383" s="105">
        <v>10000</v>
      </c>
    </row>
    <row r="384" spans="1:7" ht="12">
      <c r="A384" s="106"/>
      <c r="B384" s="106"/>
      <c r="C384" s="104" t="s">
        <v>132</v>
      </c>
      <c r="D384" s="104" t="s">
        <v>7</v>
      </c>
      <c r="E384" s="104" t="s">
        <v>7</v>
      </c>
      <c r="F384" s="102"/>
      <c r="G384" s="105">
        <v>1500</v>
      </c>
    </row>
    <row r="385" spans="1:7" ht="12">
      <c r="A385" s="106"/>
      <c r="B385" s="107">
        <v>43502</v>
      </c>
      <c r="C385" s="104" t="s">
        <v>20</v>
      </c>
      <c r="D385" s="104" t="s">
        <v>7</v>
      </c>
      <c r="E385" s="104" t="s">
        <v>7</v>
      </c>
      <c r="F385" s="102"/>
      <c r="G385" s="105">
        <v>0.27</v>
      </c>
    </row>
    <row r="386" spans="1:7" ht="12">
      <c r="A386" s="106"/>
      <c r="B386" s="106"/>
      <c r="C386" s="104" t="s">
        <v>135</v>
      </c>
      <c r="D386" s="104" t="s">
        <v>136</v>
      </c>
      <c r="E386" s="104" t="s">
        <v>137</v>
      </c>
      <c r="F386" s="104">
        <v>52.2</v>
      </c>
      <c r="G386" s="105">
        <v>52.2</v>
      </c>
    </row>
    <row r="387" spans="1:7" ht="12">
      <c r="A387" s="106"/>
      <c r="B387" s="107">
        <v>43503</v>
      </c>
      <c r="C387" s="104" t="s">
        <v>135</v>
      </c>
      <c r="D387" s="104" t="s">
        <v>136</v>
      </c>
      <c r="E387" s="104" t="s">
        <v>137</v>
      </c>
      <c r="F387" s="104">
        <v>17.1</v>
      </c>
      <c r="G387" s="105">
        <v>17.1</v>
      </c>
    </row>
    <row r="388" spans="1:7" ht="12">
      <c r="A388" s="106"/>
      <c r="B388" s="106"/>
      <c r="C388" s="104" t="s">
        <v>141</v>
      </c>
      <c r="D388" s="104" t="s">
        <v>7</v>
      </c>
      <c r="E388" s="104" t="s">
        <v>7</v>
      </c>
      <c r="F388" s="102"/>
      <c r="G388" s="105">
        <v>5795</v>
      </c>
    </row>
    <row r="389" spans="1:7" ht="12">
      <c r="A389" s="106"/>
      <c r="B389" s="106"/>
      <c r="C389" s="104" t="s">
        <v>142</v>
      </c>
      <c r="D389" s="104" t="s">
        <v>7</v>
      </c>
      <c r="E389" s="104" t="s">
        <v>7</v>
      </c>
      <c r="F389" s="102"/>
      <c r="G389" s="105">
        <v>3873</v>
      </c>
    </row>
    <row r="390" spans="1:7" ht="12">
      <c r="A390" s="106"/>
      <c r="B390" s="107">
        <v>43504</v>
      </c>
      <c r="C390" s="104" t="s">
        <v>20</v>
      </c>
      <c r="D390" s="104" t="s">
        <v>7</v>
      </c>
      <c r="E390" s="104" t="s">
        <v>7</v>
      </c>
      <c r="F390" s="102"/>
      <c r="G390" s="105">
        <v>0.75</v>
      </c>
    </row>
    <row r="391" spans="1:7" ht="12">
      <c r="A391" s="106"/>
      <c r="B391" s="107">
        <v>43506</v>
      </c>
      <c r="C391" s="104" t="s">
        <v>20</v>
      </c>
      <c r="D391" s="104" t="s">
        <v>7</v>
      </c>
      <c r="E391" s="104" t="s">
        <v>7</v>
      </c>
      <c r="F391" s="102"/>
      <c r="G391" s="105">
        <v>0.5</v>
      </c>
    </row>
    <row r="392" spans="1:7" ht="12">
      <c r="A392" s="106"/>
      <c r="B392" s="107">
        <v>43507</v>
      </c>
      <c r="C392" s="104" t="s">
        <v>138</v>
      </c>
      <c r="D392" s="104" t="s">
        <v>7</v>
      </c>
      <c r="E392" s="104" t="s">
        <v>7</v>
      </c>
      <c r="F392" s="102"/>
      <c r="G392" s="105">
        <v>100</v>
      </c>
    </row>
    <row r="393" spans="1:7" ht="12">
      <c r="A393" s="106"/>
      <c r="B393" s="107">
        <v>43508</v>
      </c>
      <c r="C393" s="104" t="s">
        <v>20</v>
      </c>
      <c r="D393" s="104" t="s">
        <v>7</v>
      </c>
      <c r="E393" s="104" t="s">
        <v>7</v>
      </c>
      <c r="F393" s="102"/>
      <c r="G393" s="105">
        <v>1.6400000000000001</v>
      </c>
    </row>
    <row r="394" spans="1:7" ht="12">
      <c r="A394" s="106"/>
      <c r="B394" s="106"/>
      <c r="C394" s="104" t="s">
        <v>139</v>
      </c>
      <c r="D394" s="104" t="s">
        <v>7</v>
      </c>
      <c r="E394" s="104" t="s">
        <v>7</v>
      </c>
      <c r="F394" s="102"/>
      <c r="G394" s="105">
        <v>200</v>
      </c>
    </row>
    <row r="395" spans="1:7" ht="12">
      <c r="A395" s="106"/>
      <c r="B395" s="106"/>
      <c r="C395" s="104" t="s">
        <v>140</v>
      </c>
      <c r="D395" s="104" t="s">
        <v>7</v>
      </c>
      <c r="E395" s="104" t="s">
        <v>7</v>
      </c>
      <c r="F395" s="102"/>
      <c r="G395" s="105">
        <v>5000</v>
      </c>
    </row>
    <row r="396" spans="1:7" ht="12">
      <c r="A396" s="106"/>
      <c r="B396" s="107">
        <v>43509</v>
      </c>
      <c r="C396" s="104" t="s">
        <v>20</v>
      </c>
      <c r="D396" s="104" t="s">
        <v>7</v>
      </c>
      <c r="E396" s="104" t="s">
        <v>7</v>
      </c>
      <c r="F396" s="102"/>
      <c r="G396" s="105">
        <v>3.84</v>
      </c>
    </row>
    <row r="397" spans="1:7" ht="12">
      <c r="A397" s="106"/>
      <c r="B397" s="107">
        <v>43510</v>
      </c>
      <c r="C397" s="104" t="s">
        <v>20</v>
      </c>
      <c r="D397" s="104" t="s">
        <v>7</v>
      </c>
      <c r="E397" s="104" t="s">
        <v>7</v>
      </c>
      <c r="F397" s="102"/>
      <c r="G397" s="105">
        <v>0.15</v>
      </c>
    </row>
    <row r="398" spans="1:7" ht="12">
      <c r="A398" s="106"/>
      <c r="B398" s="107">
        <v>43511</v>
      </c>
      <c r="C398" s="104" t="s">
        <v>143</v>
      </c>
      <c r="D398" s="104" t="s">
        <v>7</v>
      </c>
      <c r="E398" s="104" t="s">
        <v>7</v>
      </c>
      <c r="F398" s="102"/>
      <c r="G398" s="105">
        <v>100</v>
      </c>
    </row>
    <row r="399" spans="1:7" ht="12">
      <c r="A399" s="106"/>
      <c r="B399" s="107">
        <v>43513</v>
      </c>
      <c r="C399" s="104" t="s">
        <v>20</v>
      </c>
      <c r="D399" s="104" t="s">
        <v>7</v>
      </c>
      <c r="E399" s="104" t="s">
        <v>7</v>
      </c>
      <c r="F399" s="102"/>
      <c r="G399" s="105">
        <v>1.54</v>
      </c>
    </row>
    <row r="400" spans="1:7" ht="12">
      <c r="A400" s="106"/>
      <c r="B400" s="106"/>
      <c r="C400" s="104" t="s">
        <v>144</v>
      </c>
      <c r="D400" s="104" t="s">
        <v>145</v>
      </c>
      <c r="E400" s="104" t="s">
        <v>146</v>
      </c>
      <c r="F400" s="104">
        <v>0.3</v>
      </c>
      <c r="G400" s="105">
        <v>0.3</v>
      </c>
    </row>
    <row r="401" spans="1:7" ht="12">
      <c r="A401" s="106"/>
      <c r="B401" s="107">
        <v>43514</v>
      </c>
      <c r="C401" s="104" t="s">
        <v>147</v>
      </c>
      <c r="D401" s="104" t="s">
        <v>7</v>
      </c>
      <c r="E401" s="104" t="s">
        <v>7</v>
      </c>
      <c r="F401" s="102"/>
      <c r="G401" s="105">
        <v>1000</v>
      </c>
    </row>
    <row r="402" spans="1:7" ht="12">
      <c r="A402" s="106"/>
      <c r="B402" s="106"/>
      <c r="C402" s="104" t="s">
        <v>148</v>
      </c>
      <c r="D402" s="104" t="s">
        <v>7</v>
      </c>
      <c r="E402" s="104" t="s">
        <v>7</v>
      </c>
      <c r="F402" s="102"/>
      <c r="G402" s="105">
        <v>2100</v>
      </c>
    </row>
    <row r="403" spans="1:7" ht="12">
      <c r="A403" s="106"/>
      <c r="B403" s="107">
        <v>43515</v>
      </c>
      <c r="C403" s="104" t="s">
        <v>20</v>
      </c>
      <c r="D403" s="104" t="s">
        <v>7</v>
      </c>
      <c r="E403" s="104" t="s">
        <v>7</v>
      </c>
      <c r="F403" s="102"/>
      <c r="G403" s="105">
        <v>0.9400000000000001</v>
      </c>
    </row>
    <row r="404" spans="1:7" ht="12">
      <c r="A404" s="106"/>
      <c r="B404" s="107">
        <v>43516</v>
      </c>
      <c r="C404" s="104" t="s">
        <v>20</v>
      </c>
      <c r="D404" s="104" t="s">
        <v>7</v>
      </c>
      <c r="E404" s="104" t="s">
        <v>7</v>
      </c>
      <c r="F404" s="102"/>
      <c r="G404" s="105">
        <v>1.21</v>
      </c>
    </row>
    <row r="405" spans="1:7" ht="12">
      <c r="A405" s="106"/>
      <c r="B405" s="107">
        <v>43517</v>
      </c>
      <c r="C405" s="104" t="s">
        <v>20</v>
      </c>
      <c r="D405" s="104" t="s">
        <v>7</v>
      </c>
      <c r="E405" s="104" t="s">
        <v>7</v>
      </c>
      <c r="F405" s="102"/>
      <c r="G405" s="105">
        <v>1.56</v>
      </c>
    </row>
    <row r="406" spans="1:7" ht="12">
      <c r="A406" s="106"/>
      <c r="B406" s="106"/>
      <c r="C406" s="104" t="s">
        <v>149</v>
      </c>
      <c r="D406" s="104" t="s">
        <v>7</v>
      </c>
      <c r="E406" s="104" t="s">
        <v>7</v>
      </c>
      <c r="F406" s="102"/>
      <c r="G406" s="105">
        <v>16656.44</v>
      </c>
    </row>
    <row r="407" spans="1:7" ht="12">
      <c r="A407" s="106"/>
      <c r="B407" s="106"/>
      <c r="C407" s="104" t="s">
        <v>150</v>
      </c>
      <c r="D407" s="104" t="s">
        <v>7</v>
      </c>
      <c r="E407" s="104" t="s">
        <v>7</v>
      </c>
      <c r="F407" s="102"/>
      <c r="G407" s="105">
        <v>10000</v>
      </c>
    </row>
    <row r="408" spans="1:7" ht="12">
      <c r="A408" s="106"/>
      <c r="B408" s="107">
        <v>43518</v>
      </c>
      <c r="C408" s="104" t="s">
        <v>20</v>
      </c>
      <c r="D408" s="104" t="s">
        <v>7</v>
      </c>
      <c r="E408" s="104" t="s">
        <v>7</v>
      </c>
      <c r="F408" s="102"/>
      <c r="G408" s="105">
        <v>0.8200000000000001</v>
      </c>
    </row>
    <row r="409" spans="1:7" ht="12">
      <c r="A409" s="106"/>
      <c r="B409" s="106"/>
      <c r="C409" s="104" t="s">
        <v>151</v>
      </c>
      <c r="D409" s="104" t="s">
        <v>7</v>
      </c>
      <c r="E409" s="104" t="s">
        <v>7</v>
      </c>
      <c r="F409" s="102"/>
      <c r="G409" s="105">
        <v>500</v>
      </c>
    </row>
    <row r="410" spans="1:7" ht="12">
      <c r="A410" s="106"/>
      <c r="B410" s="107">
        <v>43520</v>
      </c>
      <c r="C410" s="104" t="s">
        <v>20</v>
      </c>
      <c r="D410" s="104" t="s">
        <v>7</v>
      </c>
      <c r="E410" s="104" t="s">
        <v>7</v>
      </c>
      <c r="F410" s="102"/>
      <c r="G410" s="105">
        <v>1.02</v>
      </c>
    </row>
    <row r="411" spans="1:7" ht="12">
      <c r="A411" s="106"/>
      <c r="B411" s="107">
        <v>43521</v>
      </c>
      <c r="C411" s="104" t="s">
        <v>152</v>
      </c>
      <c r="D411" s="104" t="s">
        <v>7</v>
      </c>
      <c r="E411" s="104" t="s">
        <v>7</v>
      </c>
      <c r="F411" s="102"/>
      <c r="G411" s="105">
        <v>1000</v>
      </c>
    </row>
    <row r="412" spans="1:7" ht="12">
      <c r="A412" s="106"/>
      <c r="B412" s="107">
        <v>43522</v>
      </c>
      <c r="C412" s="104" t="s">
        <v>20</v>
      </c>
      <c r="D412" s="104" t="s">
        <v>7</v>
      </c>
      <c r="E412" s="104" t="s">
        <v>7</v>
      </c>
      <c r="F412" s="102"/>
      <c r="G412" s="105">
        <v>0.28</v>
      </c>
    </row>
    <row r="413" spans="1:7" ht="12">
      <c r="A413" s="106"/>
      <c r="B413" s="106"/>
      <c r="C413" s="104" t="s">
        <v>154</v>
      </c>
      <c r="D413" s="104" t="s">
        <v>7</v>
      </c>
      <c r="E413" s="104" t="s">
        <v>7</v>
      </c>
      <c r="F413" s="102"/>
      <c r="G413" s="105">
        <v>835</v>
      </c>
    </row>
    <row r="414" spans="1:7" ht="12">
      <c r="A414" s="106"/>
      <c r="B414" s="107">
        <v>43523</v>
      </c>
      <c r="C414" s="104" t="s">
        <v>20</v>
      </c>
      <c r="D414" s="104" t="s">
        <v>7</v>
      </c>
      <c r="E414" s="104" t="s">
        <v>7</v>
      </c>
      <c r="F414" s="102"/>
      <c r="G414" s="105">
        <v>1.79</v>
      </c>
    </row>
    <row r="415" spans="1:7" ht="12">
      <c r="A415" s="106"/>
      <c r="B415" s="107">
        <v>43525</v>
      </c>
      <c r="C415" s="104" t="s">
        <v>20</v>
      </c>
      <c r="D415" s="104" t="s">
        <v>7</v>
      </c>
      <c r="E415" s="104" t="s">
        <v>7</v>
      </c>
      <c r="F415" s="102"/>
      <c r="G415" s="105">
        <v>0.74</v>
      </c>
    </row>
    <row r="416" spans="1:7" ht="12">
      <c r="A416" s="106"/>
      <c r="B416" s="107">
        <v>43527</v>
      </c>
      <c r="C416" s="104" t="s">
        <v>20</v>
      </c>
      <c r="D416" s="104" t="s">
        <v>7</v>
      </c>
      <c r="E416" s="104" t="s">
        <v>7</v>
      </c>
      <c r="F416" s="102"/>
      <c r="G416" s="105">
        <v>2.6599999999999997</v>
      </c>
    </row>
    <row r="417" spans="1:7" ht="12">
      <c r="A417" s="106"/>
      <c r="B417" s="107">
        <v>43528</v>
      </c>
      <c r="C417" s="104" t="s">
        <v>161</v>
      </c>
      <c r="D417" s="104" t="s">
        <v>7</v>
      </c>
      <c r="E417" s="104" t="s">
        <v>7</v>
      </c>
      <c r="F417" s="102"/>
      <c r="G417" s="105">
        <v>5000</v>
      </c>
    </row>
    <row r="418" spans="1:7" ht="12">
      <c r="A418" s="106"/>
      <c r="B418" s="107">
        <v>43529</v>
      </c>
      <c r="C418" s="104" t="s">
        <v>20</v>
      </c>
      <c r="D418" s="104" t="s">
        <v>7</v>
      </c>
      <c r="E418" s="104" t="s">
        <v>7</v>
      </c>
      <c r="F418" s="102"/>
      <c r="G418" s="105">
        <v>4.18</v>
      </c>
    </row>
    <row r="419" spans="1:7" ht="12">
      <c r="A419" s="106"/>
      <c r="B419" s="106"/>
      <c r="C419" s="104" t="s">
        <v>162</v>
      </c>
      <c r="D419" s="104" t="s">
        <v>7</v>
      </c>
      <c r="E419" s="104" t="s">
        <v>7</v>
      </c>
      <c r="F419" s="102"/>
      <c r="G419" s="105">
        <v>1110</v>
      </c>
    </row>
    <row r="420" spans="1:7" ht="12">
      <c r="A420" s="106"/>
      <c r="B420" s="107">
        <v>43530</v>
      </c>
      <c r="C420" s="104" t="s">
        <v>20</v>
      </c>
      <c r="D420" s="104" t="s">
        <v>7</v>
      </c>
      <c r="E420" s="104" t="s">
        <v>7</v>
      </c>
      <c r="F420" s="102"/>
      <c r="G420" s="105">
        <v>0.16</v>
      </c>
    </row>
    <row r="421" spans="1:7" ht="12">
      <c r="A421" s="106"/>
      <c r="B421" s="106"/>
      <c r="C421" s="104" t="s">
        <v>163</v>
      </c>
      <c r="D421" s="104" t="s">
        <v>7</v>
      </c>
      <c r="E421" s="104" t="s">
        <v>7</v>
      </c>
      <c r="F421" s="102"/>
      <c r="G421" s="105">
        <v>100</v>
      </c>
    </row>
    <row r="422" spans="1:7" ht="12">
      <c r="A422" s="106"/>
      <c r="B422" s="106"/>
      <c r="C422" s="104" t="s">
        <v>164</v>
      </c>
      <c r="D422" s="104" t="s">
        <v>119</v>
      </c>
      <c r="E422" s="104" t="s">
        <v>165</v>
      </c>
      <c r="F422" s="104">
        <v>17197.39</v>
      </c>
      <c r="G422" s="105">
        <v>17197.39</v>
      </c>
    </row>
    <row r="423" spans="1:7" ht="12">
      <c r="A423" s="104" t="s">
        <v>121</v>
      </c>
      <c r="B423" s="102"/>
      <c r="C423" s="102"/>
      <c r="D423" s="102"/>
      <c r="E423" s="102"/>
      <c r="F423" s="102"/>
      <c r="G423" s="105">
        <v>123400</v>
      </c>
    </row>
    <row r="424" spans="1:7" ht="12">
      <c r="A424" s="104" t="s">
        <v>175</v>
      </c>
      <c r="B424" s="107">
        <v>43536</v>
      </c>
      <c r="C424" s="104" t="s">
        <v>174</v>
      </c>
      <c r="D424" s="104" t="s">
        <v>7</v>
      </c>
      <c r="E424" s="104" t="s">
        <v>7</v>
      </c>
      <c r="F424" s="102"/>
      <c r="G424" s="105">
        <v>500</v>
      </c>
    </row>
    <row r="425" spans="1:7" ht="12">
      <c r="A425" s="106"/>
      <c r="B425" s="106"/>
      <c r="C425" s="104" t="s">
        <v>177</v>
      </c>
      <c r="D425" s="104" t="s">
        <v>178</v>
      </c>
      <c r="E425" s="104" t="s">
        <v>120</v>
      </c>
      <c r="F425" s="104">
        <v>1000</v>
      </c>
      <c r="G425" s="105">
        <v>1000</v>
      </c>
    </row>
    <row r="426" spans="1:7" ht="12">
      <c r="A426" s="106"/>
      <c r="B426" s="107">
        <v>43537</v>
      </c>
      <c r="C426" s="104" t="s">
        <v>179</v>
      </c>
      <c r="D426" s="104" t="s">
        <v>180</v>
      </c>
      <c r="E426" s="104" t="s">
        <v>181</v>
      </c>
      <c r="F426" s="104">
        <v>100</v>
      </c>
      <c r="G426" s="105">
        <v>100</v>
      </c>
    </row>
    <row r="427" spans="1:7" ht="12">
      <c r="A427" s="106"/>
      <c r="B427" s="106"/>
      <c r="C427" s="104" t="s">
        <v>184</v>
      </c>
      <c r="D427" s="104" t="s">
        <v>7</v>
      </c>
      <c r="E427" s="104" t="s">
        <v>7</v>
      </c>
      <c r="F427" s="102"/>
      <c r="G427" s="105">
        <v>1600</v>
      </c>
    </row>
    <row r="428" spans="1:7" ht="12">
      <c r="A428" s="106"/>
      <c r="B428" s="106"/>
      <c r="C428" s="104" t="s">
        <v>185</v>
      </c>
      <c r="D428" s="104" t="s">
        <v>7</v>
      </c>
      <c r="E428" s="104" t="s">
        <v>7</v>
      </c>
      <c r="F428" s="102"/>
      <c r="G428" s="105">
        <v>34250</v>
      </c>
    </row>
    <row r="429" spans="1:7" ht="12">
      <c r="A429" s="106"/>
      <c r="B429" s="107">
        <v>43538</v>
      </c>
      <c r="C429" s="104" t="s">
        <v>186</v>
      </c>
      <c r="D429" s="104" t="s">
        <v>7</v>
      </c>
      <c r="E429" s="104" t="s">
        <v>7</v>
      </c>
      <c r="F429" s="102"/>
      <c r="G429" s="105">
        <v>4200</v>
      </c>
    </row>
    <row r="430" spans="1:7" ht="12">
      <c r="A430" s="106"/>
      <c r="B430" s="107">
        <v>43539</v>
      </c>
      <c r="C430" s="104" t="s">
        <v>188</v>
      </c>
      <c r="D430" s="104" t="s">
        <v>7</v>
      </c>
      <c r="E430" s="104" t="s">
        <v>7</v>
      </c>
      <c r="F430" s="102"/>
      <c r="G430" s="105">
        <v>2000</v>
      </c>
    </row>
    <row r="431" spans="1:7" ht="12">
      <c r="A431" s="106"/>
      <c r="B431" s="107">
        <v>43542</v>
      </c>
      <c r="C431" s="104" t="s">
        <v>189</v>
      </c>
      <c r="D431" s="104" t="s">
        <v>7</v>
      </c>
      <c r="E431" s="104" t="s">
        <v>7</v>
      </c>
      <c r="F431" s="102"/>
      <c r="G431" s="105">
        <v>200</v>
      </c>
    </row>
    <row r="432" spans="1:7" ht="12">
      <c r="A432" s="106"/>
      <c r="B432" s="106"/>
      <c r="C432" s="104" t="s">
        <v>190</v>
      </c>
      <c r="D432" s="104" t="s">
        <v>7</v>
      </c>
      <c r="E432" s="104" t="s">
        <v>7</v>
      </c>
      <c r="F432" s="102"/>
      <c r="G432" s="105">
        <v>2800</v>
      </c>
    </row>
    <row r="433" spans="1:7" ht="12">
      <c r="A433" s="106"/>
      <c r="B433" s="106"/>
      <c r="C433" s="104" t="s">
        <v>191</v>
      </c>
      <c r="D433" s="104" t="s">
        <v>7</v>
      </c>
      <c r="E433" s="104" t="s">
        <v>7</v>
      </c>
      <c r="F433" s="102"/>
      <c r="G433" s="105">
        <v>15000</v>
      </c>
    </row>
    <row r="434" spans="1:7" ht="12">
      <c r="A434" s="106"/>
      <c r="B434" s="107">
        <v>43543</v>
      </c>
      <c r="C434" s="104" t="s">
        <v>197</v>
      </c>
      <c r="D434" s="104" t="s">
        <v>7</v>
      </c>
      <c r="E434" s="104" t="s">
        <v>7</v>
      </c>
      <c r="F434" s="102"/>
      <c r="G434" s="105">
        <v>500</v>
      </c>
    </row>
    <row r="435" spans="1:7" ht="12">
      <c r="A435" s="106"/>
      <c r="B435" s="107">
        <v>43544</v>
      </c>
      <c r="C435" s="104" t="s">
        <v>193</v>
      </c>
      <c r="D435" s="104" t="s">
        <v>93</v>
      </c>
      <c r="E435" s="104" t="s">
        <v>106</v>
      </c>
      <c r="F435" s="104">
        <v>1000</v>
      </c>
      <c r="G435" s="105">
        <v>1000</v>
      </c>
    </row>
    <row r="436" spans="1:7" ht="12">
      <c r="A436" s="106"/>
      <c r="B436" s="107">
        <v>43546</v>
      </c>
      <c r="C436" s="104" t="s">
        <v>199</v>
      </c>
      <c r="D436" s="104" t="s">
        <v>7</v>
      </c>
      <c r="E436" s="104" t="s">
        <v>7</v>
      </c>
      <c r="F436" s="102"/>
      <c r="G436" s="105">
        <v>500</v>
      </c>
    </row>
    <row r="437" spans="1:7" ht="12">
      <c r="A437" s="106"/>
      <c r="B437" s="106"/>
      <c r="C437" s="104" t="s">
        <v>200</v>
      </c>
      <c r="D437" s="104" t="s">
        <v>7</v>
      </c>
      <c r="E437" s="104" t="s">
        <v>7</v>
      </c>
      <c r="F437" s="102"/>
      <c r="G437" s="105">
        <v>1400</v>
      </c>
    </row>
    <row r="438" spans="1:7" ht="12">
      <c r="A438" s="106"/>
      <c r="B438" s="107">
        <v>43549</v>
      </c>
      <c r="C438" s="104" t="s">
        <v>202</v>
      </c>
      <c r="D438" s="104" t="s">
        <v>7</v>
      </c>
      <c r="E438" s="104" t="s">
        <v>7</v>
      </c>
      <c r="F438" s="102"/>
      <c r="G438" s="105">
        <v>500</v>
      </c>
    </row>
    <row r="439" spans="1:7" ht="12">
      <c r="A439" s="106"/>
      <c r="B439" s="107">
        <v>43550</v>
      </c>
      <c r="C439" s="104" t="s">
        <v>211</v>
      </c>
      <c r="D439" s="104" t="s">
        <v>7</v>
      </c>
      <c r="E439" s="104" t="s">
        <v>7</v>
      </c>
      <c r="F439" s="102"/>
      <c r="G439" s="105">
        <v>3000</v>
      </c>
    </row>
    <row r="440" spans="1:7" ht="12">
      <c r="A440" s="106"/>
      <c r="B440" s="107">
        <v>43551</v>
      </c>
      <c r="C440" s="104" t="s">
        <v>59</v>
      </c>
      <c r="D440" s="104" t="s">
        <v>7</v>
      </c>
      <c r="E440" s="104" t="s">
        <v>7</v>
      </c>
      <c r="F440" s="102"/>
      <c r="G440" s="105">
        <v>12450</v>
      </c>
    </row>
    <row r="441" spans="1:7" ht="12">
      <c r="A441" s="104" t="s">
        <v>176</v>
      </c>
      <c r="B441" s="102"/>
      <c r="C441" s="102"/>
      <c r="D441" s="102"/>
      <c r="E441" s="102"/>
      <c r="F441" s="102"/>
      <c r="G441" s="105">
        <v>81000</v>
      </c>
    </row>
    <row r="442" spans="1:7" ht="12">
      <c r="A442" s="104" t="s">
        <v>201</v>
      </c>
      <c r="B442" s="107">
        <v>43549</v>
      </c>
      <c r="C442" s="104" t="s">
        <v>202</v>
      </c>
      <c r="D442" s="104" t="s">
        <v>7</v>
      </c>
      <c r="E442" s="104" t="s">
        <v>7</v>
      </c>
      <c r="F442" s="102"/>
      <c r="G442" s="105">
        <v>29827</v>
      </c>
    </row>
    <row r="443" spans="1:7" ht="12">
      <c r="A443" s="106"/>
      <c r="B443" s="106"/>
      <c r="C443" s="104" t="s">
        <v>205</v>
      </c>
      <c r="D443" s="104" t="s">
        <v>7</v>
      </c>
      <c r="E443" s="104" t="s">
        <v>7</v>
      </c>
      <c r="F443" s="102"/>
      <c r="G443" s="105">
        <v>8980</v>
      </c>
    </row>
    <row r="444" spans="1:7" ht="12">
      <c r="A444" s="106"/>
      <c r="B444" s="106"/>
      <c r="C444" s="104" t="s">
        <v>203</v>
      </c>
      <c r="D444" s="104" t="s">
        <v>7</v>
      </c>
      <c r="E444" s="104" t="s">
        <v>7</v>
      </c>
      <c r="F444" s="102"/>
      <c r="G444" s="105">
        <v>45845</v>
      </c>
    </row>
    <row r="445" spans="1:7" ht="12">
      <c r="A445" s="106"/>
      <c r="B445" s="106"/>
      <c r="C445" s="104" t="s">
        <v>204</v>
      </c>
      <c r="D445" s="104" t="s">
        <v>7</v>
      </c>
      <c r="E445" s="104" t="s">
        <v>7</v>
      </c>
      <c r="F445" s="102"/>
      <c r="G445" s="105">
        <v>3700</v>
      </c>
    </row>
    <row r="446" spans="1:7" ht="12">
      <c r="A446" s="106"/>
      <c r="B446" s="106"/>
      <c r="C446" s="104" t="s">
        <v>207</v>
      </c>
      <c r="D446" s="104" t="s">
        <v>7</v>
      </c>
      <c r="E446" s="104" t="s">
        <v>7</v>
      </c>
      <c r="F446" s="102"/>
      <c r="G446" s="105">
        <v>1200</v>
      </c>
    </row>
    <row r="447" spans="1:7" ht="12">
      <c r="A447" s="106"/>
      <c r="B447" s="106"/>
      <c r="C447" s="104" t="s">
        <v>208</v>
      </c>
      <c r="D447" s="104" t="s">
        <v>7</v>
      </c>
      <c r="E447" s="104" t="s">
        <v>7</v>
      </c>
      <c r="F447" s="102"/>
      <c r="G447" s="105">
        <v>21590</v>
      </c>
    </row>
    <row r="448" spans="1:7" ht="12">
      <c r="A448" s="106"/>
      <c r="B448" s="107">
        <v>43550</v>
      </c>
      <c r="C448" s="104" t="s">
        <v>211</v>
      </c>
      <c r="D448" s="104" t="s">
        <v>7</v>
      </c>
      <c r="E448" s="104" t="s">
        <v>7</v>
      </c>
      <c r="F448" s="102"/>
      <c r="G448" s="105">
        <v>26830</v>
      </c>
    </row>
    <row r="449" spans="1:7" ht="12">
      <c r="A449" s="106"/>
      <c r="B449" s="106"/>
      <c r="C449" s="104" t="s">
        <v>216</v>
      </c>
      <c r="D449" s="104" t="s">
        <v>217</v>
      </c>
      <c r="E449" s="104" t="s">
        <v>218</v>
      </c>
      <c r="F449" s="104">
        <v>300</v>
      </c>
      <c r="G449" s="105">
        <v>300</v>
      </c>
    </row>
    <row r="450" spans="1:7" ht="12">
      <c r="A450" s="106"/>
      <c r="B450" s="107">
        <v>43551</v>
      </c>
      <c r="C450" s="104" t="s">
        <v>59</v>
      </c>
      <c r="D450" s="104" t="s">
        <v>7</v>
      </c>
      <c r="E450" s="104" t="s">
        <v>7</v>
      </c>
      <c r="F450" s="102"/>
      <c r="G450" s="105">
        <v>28288</v>
      </c>
    </row>
    <row r="451" spans="1:7" ht="12">
      <c r="A451" s="106"/>
      <c r="B451" s="106"/>
      <c r="C451" s="104" t="s">
        <v>219</v>
      </c>
      <c r="D451" s="104" t="s">
        <v>220</v>
      </c>
      <c r="E451" s="104" t="s">
        <v>221</v>
      </c>
      <c r="F451" s="104">
        <v>30000</v>
      </c>
      <c r="G451" s="105">
        <v>30000</v>
      </c>
    </row>
    <row r="452" spans="1:7" ht="12">
      <c r="A452" s="104" t="s">
        <v>206</v>
      </c>
      <c r="B452" s="102"/>
      <c r="C452" s="102"/>
      <c r="D452" s="102"/>
      <c r="E452" s="102"/>
      <c r="F452" s="102"/>
      <c r="G452" s="105">
        <v>196560</v>
      </c>
    </row>
    <row r="453" spans="1:7" ht="12">
      <c r="A453" s="104" t="s">
        <v>228</v>
      </c>
      <c r="B453" s="107">
        <v>43552</v>
      </c>
      <c r="C453" s="104" t="s">
        <v>227</v>
      </c>
      <c r="D453" s="104" t="s">
        <v>7</v>
      </c>
      <c r="E453" s="104" t="s">
        <v>7</v>
      </c>
      <c r="F453" s="102"/>
      <c r="G453" s="105">
        <v>500</v>
      </c>
    </row>
    <row r="454" spans="1:7" ht="12">
      <c r="A454" s="106"/>
      <c r="B454" s="107">
        <v>43553</v>
      </c>
      <c r="C454" s="104" t="s">
        <v>230</v>
      </c>
      <c r="D454" s="104" t="s">
        <v>7</v>
      </c>
      <c r="E454" s="104" t="s">
        <v>7</v>
      </c>
      <c r="F454" s="102"/>
      <c r="G454" s="105">
        <v>800</v>
      </c>
    </row>
    <row r="455" spans="1:7" ht="12">
      <c r="A455" s="106"/>
      <c r="B455" s="106"/>
      <c r="C455" s="104" t="s">
        <v>231</v>
      </c>
      <c r="D455" s="104" t="s">
        <v>7</v>
      </c>
      <c r="E455" s="104" t="s">
        <v>7</v>
      </c>
      <c r="F455" s="102"/>
      <c r="G455" s="105">
        <v>7000</v>
      </c>
    </row>
    <row r="456" spans="1:7" ht="12">
      <c r="A456" s="106"/>
      <c r="B456" s="107">
        <v>43556</v>
      </c>
      <c r="C456" s="104" t="s">
        <v>235</v>
      </c>
      <c r="D456" s="104" t="s">
        <v>7</v>
      </c>
      <c r="E456" s="104" t="s">
        <v>7</v>
      </c>
      <c r="F456" s="102"/>
      <c r="G456" s="105">
        <v>8600</v>
      </c>
    </row>
    <row r="457" spans="1:7" ht="12">
      <c r="A457" s="106"/>
      <c r="B457" s="106"/>
      <c r="C457" s="104" t="s">
        <v>233</v>
      </c>
      <c r="D457" s="104" t="s">
        <v>7</v>
      </c>
      <c r="E457" s="104" t="s">
        <v>7</v>
      </c>
      <c r="F457" s="102"/>
      <c r="G457" s="105">
        <v>600</v>
      </c>
    </row>
    <row r="458" spans="1:7" ht="12">
      <c r="A458" s="106"/>
      <c r="B458" s="106"/>
      <c r="C458" s="104" t="s">
        <v>234</v>
      </c>
      <c r="D458" s="104" t="s">
        <v>7</v>
      </c>
      <c r="E458" s="104" t="s">
        <v>7</v>
      </c>
      <c r="F458" s="102"/>
      <c r="G458" s="105">
        <v>1000</v>
      </c>
    </row>
    <row r="459" spans="1:7" ht="12">
      <c r="A459" s="106"/>
      <c r="B459" s="107">
        <v>43557</v>
      </c>
      <c r="C459" s="104" t="s">
        <v>236</v>
      </c>
      <c r="D459" s="104" t="s">
        <v>7</v>
      </c>
      <c r="E459" s="104" t="s">
        <v>7</v>
      </c>
      <c r="F459" s="102"/>
      <c r="G459" s="105">
        <v>2500</v>
      </c>
    </row>
    <row r="460" spans="1:7" ht="12">
      <c r="A460" s="106"/>
      <c r="B460" s="107">
        <v>43558</v>
      </c>
      <c r="C460" s="104" t="s">
        <v>240</v>
      </c>
      <c r="D460" s="104" t="s">
        <v>7</v>
      </c>
      <c r="E460" s="104" t="s">
        <v>7</v>
      </c>
      <c r="F460" s="102"/>
      <c r="G460" s="105">
        <v>500</v>
      </c>
    </row>
    <row r="461" spans="1:7" ht="12">
      <c r="A461" s="106"/>
      <c r="B461" s="106"/>
      <c r="C461" s="104" t="s">
        <v>241</v>
      </c>
      <c r="D461" s="104" t="s">
        <v>7</v>
      </c>
      <c r="E461" s="104" t="s">
        <v>7</v>
      </c>
      <c r="F461" s="102"/>
      <c r="G461" s="105">
        <v>1400</v>
      </c>
    </row>
    <row r="462" spans="1:7" ht="12">
      <c r="A462" s="106"/>
      <c r="B462" s="107">
        <v>43560</v>
      </c>
      <c r="C462" s="104" t="s">
        <v>242</v>
      </c>
      <c r="D462" s="104" t="s">
        <v>7</v>
      </c>
      <c r="E462" s="104" t="s">
        <v>7</v>
      </c>
      <c r="F462" s="102"/>
      <c r="G462" s="105">
        <v>2500</v>
      </c>
    </row>
    <row r="463" spans="1:7" ht="12">
      <c r="A463" s="106"/>
      <c r="B463" s="107">
        <v>43563</v>
      </c>
      <c r="C463" s="104" t="s">
        <v>245</v>
      </c>
      <c r="D463" s="104" t="s">
        <v>7</v>
      </c>
      <c r="E463" s="104" t="s">
        <v>7</v>
      </c>
      <c r="F463" s="102"/>
      <c r="G463" s="105">
        <v>1400</v>
      </c>
    </row>
    <row r="464" spans="1:7" ht="12">
      <c r="A464" s="106"/>
      <c r="B464" s="107">
        <v>43566</v>
      </c>
      <c r="C464" s="104" t="s">
        <v>252</v>
      </c>
      <c r="D464" s="104" t="s">
        <v>7</v>
      </c>
      <c r="E464" s="104" t="s">
        <v>7</v>
      </c>
      <c r="F464" s="102"/>
      <c r="G464" s="105">
        <v>1000</v>
      </c>
    </row>
    <row r="465" spans="1:7" ht="12">
      <c r="A465" s="106"/>
      <c r="B465" s="107">
        <v>43569</v>
      </c>
      <c r="C465" s="104" t="s">
        <v>253</v>
      </c>
      <c r="D465" s="104" t="s">
        <v>7</v>
      </c>
      <c r="E465" s="104" t="s">
        <v>7</v>
      </c>
      <c r="F465" s="102"/>
      <c r="G465" s="105">
        <v>6978</v>
      </c>
    </row>
    <row r="466" spans="1:7" ht="12">
      <c r="A466" s="106"/>
      <c r="B466" s="107">
        <v>43571</v>
      </c>
      <c r="C466" s="104" t="s">
        <v>259</v>
      </c>
      <c r="D466" s="104" t="s">
        <v>7</v>
      </c>
      <c r="E466" s="104" t="s">
        <v>7</v>
      </c>
      <c r="F466" s="102"/>
      <c r="G466" s="105">
        <v>55322</v>
      </c>
    </row>
    <row r="467" spans="1:7" ht="12">
      <c r="A467" s="104" t="s">
        <v>229</v>
      </c>
      <c r="B467" s="102"/>
      <c r="C467" s="102"/>
      <c r="D467" s="102"/>
      <c r="E467" s="102"/>
      <c r="F467" s="102"/>
      <c r="G467" s="105">
        <v>90100</v>
      </c>
    </row>
    <row r="468" spans="1:7" ht="12">
      <c r="A468" s="104" t="s">
        <v>267</v>
      </c>
      <c r="B468" s="107">
        <v>43574</v>
      </c>
      <c r="C468" s="104" t="s">
        <v>264</v>
      </c>
      <c r="D468" s="104" t="s">
        <v>265</v>
      </c>
      <c r="E468" s="104" t="s">
        <v>266</v>
      </c>
      <c r="F468" s="104">
        <v>100</v>
      </c>
      <c r="G468" s="105">
        <v>100</v>
      </c>
    </row>
    <row r="469" spans="1:7" ht="12">
      <c r="A469" s="106"/>
      <c r="B469" s="106"/>
      <c r="C469" s="104" t="s">
        <v>268</v>
      </c>
      <c r="D469" s="104" t="s">
        <v>7</v>
      </c>
      <c r="E469" s="104" t="s">
        <v>7</v>
      </c>
      <c r="F469" s="102"/>
      <c r="G469" s="105">
        <v>1350</v>
      </c>
    </row>
    <row r="470" spans="1:7" ht="12">
      <c r="A470" s="106"/>
      <c r="B470" s="106"/>
      <c r="C470" s="104" t="s">
        <v>269</v>
      </c>
      <c r="D470" s="104" t="s">
        <v>7</v>
      </c>
      <c r="E470" s="104" t="s">
        <v>7</v>
      </c>
      <c r="F470" s="102"/>
      <c r="G470" s="105">
        <v>1700</v>
      </c>
    </row>
    <row r="471" spans="1:7" ht="12">
      <c r="A471" s="106"/>
      <c r="B471" s="107">
        <v>43577</v>
      </c>
      <c r="C471" s="104" t="s">
        <v>59</v>
      </c>
      <c r="D471" s="104" t="s">
        <v>7</v>
      </c>
      <c r="E471" s="104" t="s">
        <v>7</v>
      </c>
      <c r="F471" s="102"/>
      <c r="G471" s="105">
        <v>52050</v>
      </c>
    </row>
    <row r="472" spans="1:7" ht="12">
      <c r="A472" s="106"/>
      <c r="B472" s="106"/>
      <c r="C472" s="104" t="s">
        <v>273</v>
      </c>
      <c r="D472" s="104" t="s">
        <v>7</v>
      </c>
      <c r="E472" s="104" t="s">
        <v>7</v>
      </c>
      <c r="F472" s="102"/>
      <c r="G472" s="105">
        <v>800</v>
      </c>
    </row>
    <row r="473" spans="1:7" ht="12">
      <c r="A473" s="104" t="s">
        <v>276</v>
      </c>
      <c r="B473" s="102"/>
      <c r="C473" s="102"/>
      <c r="D473" s="102"/>
      <c r="E473" s="102"/>
      <c r="F473" s="102"/>
      <c r="G473" s="105">
        <v>56000</v>
      </c>
    </row>
    <row r="474" spans="1:7" ht="12">
      <c r="A474" s="104" t="s">
        <v>286</v>
      </c>
      <c r="B474" s="107">
        <v>43580</v>
      </c>
      <c r="C474" s="104" t="s">
        <v>285</v>
      </c>
      <c r="D474" s="104" t="s">
        <v>7</v>
      </c>
      <c r="E474" s="104" t="s">
        <v>7</v>
      </c>
      <c r="F474" s="102"/>
      <c r="G474" s="105">
        <v>1575</v>
      </c>
    </row>
    <row r="475" spans="1:7" ht="12">
      <c r="A475" s="106"/>
      <c r="B475" s="107">
        <v>43581</v>
      </c>
      <c r="C475" s="104" t="s">
        <v>288</v>
      </c>
      <c r="D475" s="104" t="s">
        <v>7</v>
      </c>
      <c r="E475" s="104" t="s">
        <v>7</v>
      </c>
      <c r="F475" s="102"/>
      <c r="G475" s="105">
        <v>5000</v>
      </c>
    </row>
    <row r="476" spans="1:7" ht="12">
      <c r="A476" s="106"/>
      <c r="B476" s="107">
        <v>43584</v>
      </c>
      <c r="C476" s="104" t="s">
        <v>293</v>
      </c>
      <c r="D476" s="104" t="s">
        <v>7</v>
      </c>
      <c r="E476" s="104" t="s">
        <v>7</v>
      </c>
      <c r="F476" s="102"/>
      <c r="G476" s="105">
        <v>1050</v>
      </c>
    </row>
    <row r="477" spans="1:7" ht="12">
      <c r="A477" s="106"/>
      <c r="B477" s="106"/>
      <c r="C477" s="104" t="s">
        <v>295</v>
      </c>
      <c r="D477" s="104" t="s">
        <v>7</v>
      </c>
      <c r="E477" s="104" t="s">
        <v>7</v>
      </c>
      <c r="F477" s="102"/>
      <c r="G477" s="105">
        <v>8000</v>
      </c>
    </row>
    <row r="478" spans="1:7" ht="12">
      <c r="A478" s="106"/>
      <c r="B478" s="107">
        <v>43601</v>
      </c>
      <c r="C478" s="104" t="s">
        <v>324</v>
      </c>
      <c r="D478" s="104" t="s">
        <v>7</v>
      </c>
      <c r="E478" s="104" t="s">
        <v>7</v>
      </c>
      <c r="F478" s="102"/>
      <c r="G478" s="105">
        <v>700</v>
      </c>
    </row>
    <row r="479" spans="1:7" ht="12">
      <c r="A479" s="106"/>
      <c r="B479" s="107">
        <v>43602</v>
      </c>
      <c r="C479" s="104" t="s">
        <v>326</v>
      </c>
      <c r="D479" s="104" t="s">
        <v>7</v>
      </c>
      <c r="E479" s="104" t="s">
        <v>7</v>
      </c>
      <c r="F479" s="102"/>
      <c r="G479" s="105">
        <v>700</v>
      </c>
    </row>
    <row r="480" spans="1:7" ht="12">
      <c r="A480" s="106"/>
      <c r="B480" s="107">
        <v>43605</v>
      </c>
      <c r="C480" s="104" t="s">
        <v>330</v>
      </c>
      <c r="D480" s="104" t="s">
        <v>7</v>
      </c>
      <c r="E480" s="104" t="s">
        <v>7</v>
      </c>
      <c r="F480" s="102"/>
      <c r="G480" s="105">
        <v>700</v>
      </c>
    </row>
    <row r="481" spans="1:7" ht="12">
      <c r="A481" s="106"/>
      <c r="B481" s="106"/>
      <c r="C481" s="104" t="s">
        <v>331</v>
      </c>
      <c r="D481" s="104" t="s">
        <v>7</v>
      </c>
      <c r="E481" s="104" t="s">
        <v>7</v>
      </c>
      <c r="F481" s="102"/>
      <c r="G481" s="105">
        <v>700</v>
      </c>
    </row>
    <row r="482" spans="1:7" ht="12">
      <c r="A482" s="106"/>
      <c r="B482" s="106"/>
      <c r="C482" s="104" t="s">
        <v>332</v>
      </c>
      <c r="D482" s="104" t="s">
        <v>7</v>
      </c>
      <c r="E482" s="104" t="s">
        <v>7</v>
      </c>
      <c r="F482" s="102"/>
      <c r="G482" s="105">
        <v>700</v>
      </c>
    </row>
    <row r="483" spans="1:7" ht="12">
      <c r="A483" s="106"/>
      <c r="B483" s="107">
        <v>43608</v>
      </c>
      <c r="C483" s="104" t="s">
        <v>342</v>
      </c>
      <c r="D483" s="104" t="s">
        <v>7</v>
      </c>
      <c r="E483" s="104" t="s">
        <v>7</v>
      </c>
      <c r="F483" s="102"/>
      <c r="G483" s="105">
        <v>1400</v>
      </c>
    </row>
    <row r="484" spans="1:7" ht="12">
      <c r="A484" s="106"/>
      <c r="B484" s="107">
        <v>43610</v>
      </c>
      <c r="C484" s="104" t="s">
        <v>346</v>
      </c>
      <c r="D484" s="104" t="s">
        <v>7</v>
      </c>
      <c r="E484" s="104" t="s">
        <v>7</v>
      </c>
      <c r="F484" s="102"/>
      <c r="G484" s="105">
        <v>1619.6100000000006</v>
      </c>
    </row>
    <row r="485" spans="1:7" ht="12">
      <c r="A485" s="106"/>
      <c r="B485" s="107">
        <v>43612</v>
      </c>
      <c r="C485" s="104" t="s">
        <v>349</v>
      </c>
      <c r="D485" s="104" t="s">
        <v>7</v>
      </c>
      <c r="E485" s="104" t="s">
        <v>7</v>
      </c>
      <c r="F485" s="102"/>
      <c r="G485" s="105">
        <v>700</v>
      </c>
    </row>
    <row r="486" spans="1:7" ht="12">
      <c r="A486" s="106"/>
      <c r="B486" s="106"/>
      <c r="C486" s="104" t="s">
        <v>350</v>
      </c>
      <c r="D486" s="104" t="s">
        <v>7</v>
      </c>
      <c r="E486" s="104" t="s">
        <v>7</v>
      </c>
      <c r="F486" s="102"/>
      <c r="G486" s="105">
        <v>700</v>
      </c>
    </row>
    <row r="487" spans="1:7" ht="12">
      <c r="A487" s="106"/>
      <c r="B487" s="107">
        <v>43613</v>
      </c>
      <c r="C487" s="104" t="s">
        <v>351</v>
      </c>
      <c r="D487" s="104" t="s">
        <v>7</v>
      </c>
      <c r="E487" s="104" t="s">
        <v>7</v>
      </c>
      <c r="F487" s="102"/>
      <c r="G487" s="105">
        <v>700</v>
      </c>
    </row>
    <row r="488" spans="1:7" ht="12">
      <c r="A488" s="106"/>
      <c r="B488" s="107">
        <v>43614</v>
      </c>
      <c r="C488" s="104" t="s">
        <v>354</v>
      </c>
      <c r="D488" s="104" t="s">
        <v>7</v>
      </c>
      <c r="E488" s="104" t="s">
        <v>7</v>
      </c>
      <c r="F488" s="102"/>
      <c r="G488" s="105">
        <v>1506</v>
      </c>
    </row>
    <row r="489" spans="1:7" ht="12">
      <c r="A489" s="106"/>
      <c r="B489" s="106"/>
      <c r="C489" s="104" t="s">
        <v>355</v>
      </c>
      <c r="D489" s="104" t="s">
        <v>7</v>
      </c>
      <c r="E489" s="104" t="s">
        <v>7</v>
      </c>
      <c r="F489" s="102"/>
      <c r="G489" s="105">
        <v>1000</v>
      </c>
    </row>
    <row r="490" spans="1:7" ht="12">
      <c r="A490" s="106"/>
      <c r="B490" s="107">
        <v>43615</v>
      </c>
      <c r="C490" s="104" t="s">
        <v>356</v>
      </c>
      <c r="D490" s="104" t="s">
        <v>7</v>
      </c>
      <c r="E490" s="104" t="s">
        <v>7</v>
      </c>
      <c r="F490" s="102"/>
      <c r="G490" s="105">
        <v>1000</v>
      </c>
    </row>
    <row r="491" spans="1:7" ht="12">
      <c r="A491" s="106"/>
      <c r="B491" s="107">
        <v>43616</v>
      </c>
      <c r="C491" s="104" t="s">
        <v>359</v>
      </c>
      <c r="D491" s="104" t="s">
        <v>7</v>
      </c>
      <c r="E491" s="104" t="s">
        <v>7</v>
      </c>
      <c r="F491" s="102"/>
      <c r="G491" s="105">
        <v>1000</v>
      </c>
    </row>
    <row r="492" spans="1:7" ht="12">
      <c r="A492" s="106"/>
      <c r="B492" s="107">
        <v>43619</v>
      </c>
      <c r="C492" s="104" t="s">
        <v>360</v>
      </c>
      <c r="D492" s="104" t="s">
        <v>119</v>
      </c>
      <c r="E492" s="104" t="s">
        <v>165</v>
      </c>
      <c r="F492" s="104">
        <v>22250</v>
      </c>
      <c r="G492" s="105">
        <v>22250</v>
      </c>
    </row>
    <row r="493" spans="1:7" ht="12">
      <c r="A493" s="106"/>
      <c r="B493" s="106"/>
      <c r="C493" s="104" t="s">
        <v>363</v>
      </c>
      <c r="D493" s="104" t="s">
        <v>7</v>
      </c>
      <c r="E493" s="104" t="s">
        <v>7</v>
      </c>
      <c r="F493" s="102"/>
      <c r="G493" s="105">
        <v>700</v>
      </c>
    </row>
    <row r="494" spans="1:7" ht="12">
      <c r="A494" s="106"/>
      <c r="B494" s="106"/>
      <c r="C494" s="104" t="s">
        <v>364</v>
      </c>
      <c r="D494" s="104" t="s">
        <v>7</v>
      </c>
      <c r="E494" s="104" t="s">
        <v>7</v>
      </c>
      <c r="F494" s="102"/>
      <c r="G494" s="105">
        <v>700</v>
      </c>
    </row>
    <row r="495" spans="1:7" ht="12">
      <c r="A495" s="106"/>
      <c r="B495" s="107">
        <v>43620</v>
      </c>
      <c r="C495" s="104" t="s">
        <v>20</v>
      </c>
      <c r="D495" s="104" t="s">
        <v>7</v>
      </c>
      <c r="E495" s="104" t="s">
        <v>7</v>
      </c>
      <c r="F495" s="102"/>
      <c r="G495" s="105">
        <v>0.35</v>
      </c>
    </row>
    <row r="496" spans="1:7" ht="12">
      <c r="A496" s="106"/>
      <c r="B496" s="106"/>
      <c r="C496" s="104" t="s">
        <v>367</v>
      </c>
      <c r="D496" s="104" t="s">
        <v>7</v>
      </c>
      <c r="E496" s="104" t="s">
        <v>7</v>
      </c>
      <c r="F496" s="102"/>
      <c r="G496" s="105">
        <v>1400</v>
      </c>
    </row>
    <row r="497" spans="1:7" ht="12">
      <c r="A497" s="106"/>
      <c r="B497" s="107">
        <v>43621</v>
      </c>
      <c r="C497" s="104" t="s">
        <v>20</v>
      </c>
      <c r="D497" s="104" t="s">
        <v>7</v>
      </c>
      <c r="E497" s="104" t="s">
        <v>7</v>
      </c>
      <c r="F497" s="102"/>
      <c r="G497" s="105">
        <v>1.71</v>
      </c>
    </row>
    <row r="498" spans="1:7" ht="12">
      <c r="A498" s="106"/>
      <c r="B498" s="107">
        <v>43622</v>
      </c>
      <c r="C498" s="104" t="s">
        <v>20</v>
      </c>
      <c r="D498" s="104" t="s">
        <v>7</v>
      </c>
      <c r="E498" s="104" t="s">
        <v>7</v>
      </c>
      <c r="F498" s="102"/>
      <c r="G498" s="105">
        <v>2.92</v>
      </c>
    </row>
    <row r="499" spans="1:7" ht="12">
      <c r="A499" s="106"/>
      <c r="B499" s="107">
        <v>43623</v>
      </c>
      <c r="C499" s="104" t="s">
        <v>20</v>
      </c>
      <c r="D499" s="104" t="s">
        <v>7</v>
      </c>
      <c r="E499" s="104" t="s">
        <v>7</v>
      </c>
      <c r="F499" s="102"/>
      <c r="G499" s="105">
        <v>3.3200000000000003</v>
      </c>
    </row>
    <row r="500" spans="1:7" ht="12">
      <c r="A500" s="106"/>
      <c r="B500" s="106"/>
      <c r="C500" s="104" t="s">
        <v>369</v>
      </c>
      <c r="D500" s="104" t="s">
        <v>7</v>
      </c>
      <c r="E500" s="104" t="s">
        <v>7</v>
      </c>
      <c r="F500" s="102"/>
      <c r="G500" s="105">
        <v>1000</v>
      </c>
    </row>
    <row r="501" spans="1:7" ht="12">
      <c r="A501" s="106"/>
      <c r="B501" s="106"/>
      <c r="C501" s="104" t="s">
        <v>370</v>
      </c>
      <c r="D501" s="104" t="s">
        <v>7</v>
      </c>
      <c r="E501" s="104" t="s">
        <v>7</v>
      </c>
      <c r="F501" s="102"/>
      <c r="G501" s="105">
        <v>2100</v>
      </c>
    </row>
    <row r="502" spans="1:7" ht="12">
      <c r="A502" s="106"/>
      <c r="B502" s="107">
        <v>43626</v>
      </c>
      <c r="C502" s="104" t="s">
        <v>373</v>
      </c>
      <c r="D502" s="104" t="s">
        <v>7</v>
      </c>
      <c r="E502" s="104" t="s">
        <v>7</v>
      </c>
      <c r="F502" s="102"/>
      <c r="G502" s="105">
        <v>700</v>
      </c>
    </row>
    <row r="503" spans="1:7" ht="12">
      <c r="A503" s="106"/>
      <c r="B503" s="106"/>
      <c r="C503" s="104" t="s">
        <v>374</v>
      </c>
      <c r="D503" s="104" t="s">
        <v>7</v>
      </c>
      <c r="E503" s="104" t="s">
        <v>7</v>
      </c>
      <c r="F503" s="102"/>
      <c r="G503" s="105">
        <v>1400</v>
      </c>
    </row>
    <row r="504" spans="1:7" ht="12">
      <c r="A504" s="106"/>
      <c r="B504" s="106"/>
      <c r="C504" s="104" t="s">
        <v>375</v>
      </c>
      <c r="D504" s="104" t="s">
        <v>7</v>
      </c>
      <c r="E504" s="104" t="s">
        <v>7</v>
      </c>
      <c r="F504" s="102"/>
      <c r="G504" s="105">
        <v>180</v>
      </c>
    </row>
    <row r="505" spans="1:7" ht="12">
      <c r="A505" s="106"/>
      <c r="B505" s="107">
        <v>43627</v>
      </c>
      <c r="C505" s="104" t="s">
        <v>20</v>
      </c>
      <c r="D505" s="104" t="s">
        <v>7</v>
      </c>
      <c r="E505" s="104" t="s">
        <v>7</v>
      </c>
      <c r="F505" s="102"/>
      <c r="G505" s="105">
        <v>1.26</v>
      </c>
    </row>
    <row r="506" spans="1:7" ht="12">
      <c r="A506" s="106"/>
      <c r="B506" s="106"/>
      <c r="C506" s="104" t="s">
        <v>376</v>
      </c>
      <c r="D506" s="104" t="s">
        <v>7</v>
      </c>
      <c r="E506" s="104" t="s">
        <v>7</v>
      </c>
      <c r="F506" s="102"/>
      <c r="G506" s="105">
        <v>37</v>
      </c>
    </row>
    <row r="507" spans="1:7" ht="12">
      <c r="A507" s="106"/>
      <c r="B507" s="106"/>
      <c r="C507" s="104" t="s">
        <v>377</v>
      </c>
      <c r="D507" s="104" t="s">
        <v>7</v>
      </c>
      <c r="E507" s="104" t="s">
        <v>7</v>
      </c>
      <c r="F507" s="102"/>
      <c r="G507" s="105">
        <v>700</v>
      </c>
    </row>
    <row r="508" spans="1:7" ht="12">
      <c r="A508" s="106"/>
      <c r="B508" s="107">
        <v>43629</v>
      </c>
      <c r="C508" s="104" t="s">
        <v>20</v>
      </c>
      <c r="D508" s="104" t="s">
        <v>7</v>
      </c>
      <c r="E508" s="104" t="s">
        <v>7</v>
      </c>
      <c r="F508" s="102"/>
      <c r="G508" s="105">
        <v>2.23</v>
      </c>
    </row>
    <row r="509" spans="1:7" ht="12">
      <c r="A509" s="106"/>
      <c r="B509" s="106"/>
      <c r="C509" s="104" t="s">
        <v>378</v>
      </c>
      <c r="D509" s="104" t="s">
        <v>7</v>
      </c>
      <c r="E509" s="104" t="s">
        <v>7</v>
      </c>
      <c r="F509" s="102"/>
      <c r="G509" s="105">
        <v>700</v>
      </c>
    </row>
    <row r="510" spans="1:7" ht="12">
      <c r="A510" s="106"/>
      <c r="B510" s="107">
        <v>43630</v>
      </c>
      <c r="C510" s="104" t="s">
        <v>20</v>
      </c>
      <c r="D510" s="104" t="s">
        <v>7</v>
      </c>
      <c r="E510" s="104" t="s">
        <v>7</v>
      </c>
      <c r="F510" s="102"/>
      <c r="G510" s="105">
        <v>2.7600000000000002</v>
      </c>
    </row>
    <row r="511" spans="1:7" ht="12">
      <c r="A511" s="106"/>
      <c r="B511" s="106"/>
      <c r="C511" s="104" t="s">
        <v>379</v>
      </c>
      <c r="D511" s="104" t="s">
        <v>7</v>
      </c>
      <c r="E511" s="104" t="s">
        <v>7</v>
      </c>
      <c r="F511" s="102"/>
      <c r="G511" s="105">
        <v>1400</v>
      </c>
    </row>
    <row r="512" spans="1:7" ht="12">
      <c r="A512" s="106"/>
      <c r="B512" s="107">
        <v>43633</v>
      </c>
      <c r="C512" s="104" t="s">
        <v>386</v>
      </c>
      <c r="D512" s="104" t="s">
        <v>7</v>
      </c>
      <c r="E512" s="104" t="s">
        <v>7</v>
      </c>
      <c r="F512" s="102"/>
      <c r="G512" s="105">
        <v>100</v>
      </c>
    </row>
    <row r="513" spans="1:7" ht="12">
      <c r="A513" s="106"/>
      <c r="B513" s="106"/>
      <c r="C513" s="104" t="s">
        <v>387</v>
      </c>
      <c r="D513" s="104" t="s">
        <v>7</v>
      </c>
      <c r="E513" s="104" t="s">
        <v>7</v>
      </c>
      <c r="F513" s="102"/>
      <c r="G513" s="105">
        <v>7700</v>
      </c>
    </row>
    <row r="514" spans="1:7" ht="12">
      <c r="A514" s="106"/>
      <c r="B514" s="107">
        <v>43632</v>
      </c>
      <c r="C514" s="104" t="s">
        <v>20</v>
      </c>
      <c r="D514" s="104" t="s">
        <v>7</v>
      </c>
      <c r="E514" s="104" t="s">
        <v>7</v>
      </c>
      <c r="F514" s="102"/>
      <c r="G514" s="105">
        <v>2.46</v>
      </c>
    </row>
    <row r="515" spans="1:7" ht="12">
      <c r="A515" s="106"/>
      <c r="B515" s="107">
        <v>43634</v>
      </c>
      <c r="C515" s="104" t="s">
        <v>20</v>
      </c>
      <c r="D515" s="104" t="s">
        <v>7</v>
      </c>
      <c r="E515" s="104" t="s">
        <v>7</v>
      </c>
      <c r="F515" s="102"/>
      <c r="G515" s="105">
        <v>11.34</v>
      </c>
    </row>
    <row r="516" spans="1:7" ht="12">
      <c r="A516" s="106"/>
      <c r="B516" s="106"/>
      <c r="C516" s="104" t="s">
        <v>59</v>
      </c>
      <c r="D516" s="104" t="s">
        <v>7</v>
      </c>
      <c r="E516" s="104" t="s">
        <v>7</v>
      </c>
      <c r="F516" s="102"/>
      <c r="G516" s="105">
        <v>154.04</v>
      </c>
    </row>
    <row r="517" spans="1:7" ht="12">
      <c r="A517" s="106"/>
      <c r="B517" s="106"/>
      <c r="C517" s="104" t="s">
        <v>388</v>
      </c>
      <c r="D517" s="104" t="s">
        <v>7</v>
      </c>
      <c r="E517" s="104" t="s">
        <v>7</v>
      </c>
      <c r="F517" s="102"/>
      <c r="G517" s="105">
        <v>5000</v>
      </c>
    </row>
    <row r="518" spans="1:7" ht="12">
      <c r="A518" s="104" t="s">
        <v>287</v>
      </c>
      <c r="B518" s="102"/>
      <c r="C518" s="102"/>
      <c r="D518" s="102"/>
      <c r="E518" s="102"/>
      <c r="F518" s="102"/>
      <c r="G518" s="105">
        <v>75000</v>
      </c>
    </row>
    <row r="519" spans="1:7" ht="12">
      <c r="A519" s="104" t="s">
        <v>289</v>
      </c>
      <c r="B519" s="107">
        <v>43581</v>
      </c>
      <c r="C519" s="104" t="s">
        <v>288</v>
      </c>
      <c r="D519" s="104" t="s">
        <v>7</v>
      </c>
      <c r="E519" s="104" t="s">
        <v>7</v>
      </c>
      <c r="F519" s="102"/>
      <c r="G519" s="105">
        <v>15200</v>
      </c>
    </row>
    <row r="520" spans="1:7" ht="12">
      <c r="A520" s="106"/>
      <c r="B520" s="107">
        <v>43584</v>
      </c>
      <c r="C520" s="104" t="s">
        <v>294</v>
      </c>
      <c r="D520" s="104" t="s">
        <v>7</v>
      </c>
      <c r="E520" s="104" t="s">
        <v>7</v>
      </c>
      <c r="F520" s="102"/>
      <c r="G520" s="105">
        <v>3000</v>
      </c>
    </row>
    <row r="521" spans="1:7" ht="12">
      <c r="A521" s="106"/>
      <c r="B521" s="106"/>
      <c r="C521" s="104" t="s">
        <v>295</v>
      </c>
      <c r="D521" s="104" t="s">
        <v>7</v>
      </c>
      <c r="E521" s="104" t="s">
        <v>7</v>
      </c>
      <c r="F521" s="102"/>
      <c r="G521" s="105">
        <v>3500</v>
      </c>
    </row>
    <row r="522" spans="1:7" ht="12">
      <c r="A522" s="106"/>
      <c r="B522" s="107">
        <v>43585</v>
      </c>
      <c r="C522" s="104" t="s">
        <v>296</v>
      </c>
      <c r="D522" s="104" t="s">
        <v>7</v>
      </c>
      <c r="E522" s="104" t="s">
        <v>7</v>
      </c>
      <c r="F522" s="102"/>
      <c r="G522" s="105">
        <v>1190</v>
      </c>
    </row>
    <row r="523" spans="1:7" ht="12">
      <c r="A523" s="106"/>
      <c r="B523" s="107">
        <v>43598</v>
      </c>
      <c r="C523" s="104" t="s">
        <v>310</v>
      </c>
      <c r="D523" s="104" t="s">
        <v>7</v>
      </c>
      <c r="E523" s="104" t="s">
        <v>7</v>
      </c>
      <c r="F523" s="102"/>
      <c r="G523" s="105">
        <v>70000</v>
      </c>
    </row>
    <row r="524" spans="1:7" ht="12">
      <c r="A524" s="106"/>
      <c r="B524" s="107">
        <v>43606</v>
      </c>
      <c r="C524" s="104" t="s">
        <v>334</v>
      </c>
      <c r="D524" s="104" t="s">
        <v>7</v>
      </c>
      <c r="E524" s="104" t="s">
        <v>7</v>
      </c>
      <c r="F524" s="102"/>
      <c r="G524" s="105">
        <v>86642.12</v>
      </c>
    </row>
    <row r="525" spans="1:7" ht="12">
      <c r="A525" s="106"/>
      <c r="B525" s="107">
        <v>43607</v>
      </c>
      <c r="C525" s="104" t="s">
        <v>20</v>
      </c>
      <c r="D525" s="104" t="s">
        <v>7</v>
      </c>
      <c r="E525" s="104" t="s">
        <v>7</v>
      </c>
      <c r="F525" s="102"/>
      <c r="G525" s="105">
        <v>1.49</v>
      </c>
    </row>
    <row r="526" spans="1:7" ht="12">
      <c r="A526" s="106"/>
      <c r="B526" s="106"/>
      <c r="C526" s="104" t="s">
        <v>122</v>
      </c>
      <c r="D526" s="104" t="s">
        <v>7</v>
      </c>
      <c r="E526" s="104" t="s">
        <v>7</v>
      </c>
      <c r="F526" s="102"/>
      <c r="G526" s="105">
        <v>3000</v>
      </c>
    </row>
    <row r="527" spans="1:7" ht="12">
      <c r="A527" s="106"/>
      <c r="B527" s="106"/>
      <c r="C527" s="104" t="s">
        <v>337</v>
      </c>
      <c r="D527" s="104" t="s">
        <v>7</v>
      </c>
      <c r="E527" s="104" t="s">
        <v>7</v>
      </c>
      <c r="F527" s="102"/>
      <c r="G527" s="105">
        <v>4200</v>
      </c>
    </row>
    <row r="528" spans="1:7" ht="12">
      <c r="A528" s="106"/>
      <c r="B528" s="107">
        <v>43608</v>
      </c>
      <c r="C528" s="104" t="s">
        <v>338</v>
      </c>
      <c r="D528" s="104" t="s">
        <v>339</v>
      </c>
      <c r="E528" s="104" t="s">
        <v>340</v>
      </c>
      <c r="F528" s="104">
        <v>150</v>
      </c>
      <c r="G528" s="105">
        <v>150</v>
      </c>
    </row>
    <row r="529" spans="1:7" ht="12">
      <c r="A529" s="106"/>
      <c r="B529" s="106"/>
      <c r="C529" s="104" t="s">
        <v>343</v>
      </c>
      <c r="D529" s="104" t="s">
        <v>7</v>
      </c>
      <c r="E529" s="104" t="s">
        <v>7</v>
      </c>
      <c r="F529" s="102"/>
      <c r="G529" s="105">
        <v>2600</v>
      </c>
    </row>
    <row r="530" spans="1:7" ht="12">
      <c r="A530" s="106"/>
      <c r="B530" s="107">
        <v>43610</v>
      </c>
      <c r="C530" s="104" t="s">
        <v>346</v>
      </c>
      <c r="D530" s="104" t="s">
        <v>7</v>
      </c>
      <c r="E530" s="104" t="s">
        <v>7</v>
      </c>
      <c r="F530" s="102"/>
      <c r="G530" s="105">
        <v>8916.39</v>
      </c>
    </row>
    <row r="531" spans="1:7" ht="12">
      <c r="A531" s="104" t="s">
        <v>290</v>
      </c>
      <c r="B531" s="102"/>
      <c r="C531" s="102"/>
      <c r="D531" s="102"/>
      <c r="E531" s="102"/>
      <c r="F531" s="102"/>
      <c r="G531" s="105">
        <v>198400</v>
      </c>
    </row>
    <row r="532" spans="1:7" ht="12">
      <c r="A532" s="104" t="s">
        <v>320</v>
      </c>
      <c r="B532" s="107">
        <v>43600</v>
      </c>
      <c r="C532" s="104" t="s">
        <v>319</v>
      </c>
      <c r="D532" s="104" t="s">
        <v>7</v>
      </c>
      <c r="E532" s="104" t="s">
        <v>7</v>
      </c>
      <c r="F532" s="102"/>
      <c r="G532" s="105">
        <v>42752</v>
      </c>
    </row>
    <row r="533" spans="1:7" ht="12">
      <c r="A533" s="104" t="s">
        <v>321</v>
      </c>
      <c r="B533" s="102"/>
      <c r="C533" s="102"/>
      <c r="D533" s="102"/>
      <c r="E533" s="102"/>
      <c r="F533" s="102"/>
      <c r="G533" s="105">
        <v>42752</v>
      </c>
    </row>
    <row r="534" spans="1:7" ht="12">
      <c r="A534" s="104" t="s">
        <v>353</v>
      </c>
      <c r="B534" s="107">
        <v>43614</v>
      </c>
      <c r="C534" s="104" t="s">
        <v>118</v>
      </c>
      <c r="D534" s="104" t="s">
        <v>119</v>
      </c>
      <c r="E534" s="104" t="s">
        <v>120</v>
      </c>
      <c r="F534" s="104">
        <v>500</v>
      </c>
      <c r="G534" s="105">
        <v>500</v>
      </c>
    </row>
    <row r="535" spans="1:7" ht="12">
      <c r="A535" s="106"/>
      <c r="B535" s="107">
        <v>43615</v>
      </c>
      <c r="C535" s="104" t="s">
        <v>356</v>
      </c>
      <c r="D535" s="104" t="s">
        <v>7</v>
      </c>
      <c r="E535" s="104" t="s">
        <v>7</v>
      </c>
      <c r="F535" s="102"/>
      <c r="G535" s="105">
        <v>10400</v>
      </c>
    </row>
    <row r="536" spans="1:7" ht="12">
      <c r="A536" s="106"/>
      <c r="B536" s="107">
        <v>43616</v>
      </c>
      <c r="C536" s="104" t="s">
        <v>358</v>
      </c>
      <c r="D536" s="104" t="s">
        <v>7</v>
      </c>
      <c r="E536" s="104" t="s">
        <v>7</v>
      </c>
      <c r="F536" s="102"/>
      <c r="G536" s="105">
        <v>1000</v>
      </c>
    </row>
    <row r="537" spans="1:7" ht="12">
      <c r="A537" s="106"/>
      <c r="B537" s="106"/>
      <c r="C537" s="104" t="s">
        <v>359</v>
      </c>
      <c r="D537" s="104" t="s">
        <v>7</v>
      </c>
      <c r="E537" s="104" t="s">
        <v>7</v>
      </c>
      <c r="F537" s="102"/>
      <c r="G537" s="105">
        <v>2800</v>
      </c>
    </row>
    <row r="538" spans="1:7" ht="12">
      <c r="A538" s="106"/>
      <c r="B538" s="107">
        <v>43619</v>
      </c>
      <c r="C538" s="104" t="s">
        <v>365</v>
      </c>
      <c r="D538" s="104" t="s">
        <v>7</v>
      </c>
      <c r="E538" s="104" t="s">
        <v>7</v>
      </c>
      <c r="F538" s="102"/>
      <c r="G538" s="105">
        <v>2000</v>
      </c>
    </row>
    <row r="539" spans="1:7" ht="12">
      <c r="A539" s="106"/>
      <c r="B539" s="107">
        <v>43620</v>
      </c>
      <c r="C539" s="104" t="s">
        <v>366</v>
      </c>
      <c r="D539" s="104" t="s">
        <v>7</v>
      </c>
      <c r="E539" s="104" t="s">
        <v>7</v>
      </c>
      <c r="F539" s="102"/>
      <c r="G539" s="105">
        <v>996</v>
      </c>
    </row>
    <row r="540" spans="1:7" ht="12">
      <c r="A540" s="106"/>
      <c r="B540" s="107">
        <v>43621</v>
      </c>
      <c r="C540" s="104" t="s">
        <v>368</v>
      </c>
      <c r="D540" s="104" t="s">
        <v>7</v>
      </c>
      <c r="E540" s="104" t="s">
        <v>7</v>
      </c>
      <c r="F540" s="102"/>
      <c r="G540" s="105">
        <v>100</v>
      </c>
    </row>
    <row r="541" spans="1:7" ht="12">
      <c r="A541" s="106"/>
      <c r="B541" s="107">
        <v>43626</v>
      </c>
      <c r="C541" s="104" t="s">
        <v>372</v>
      </c>
      <c r="D541" s="104" t="s">
        <v>7</v>
      </c>
      <c r="E541" s="104" t="s">
        <v>7</v>
      </c>
      <c r="F541" s="102"/>
      <c r="G541" s="105">
        <v>100</v>
      </c>
    </row>
    <row r="542" spans="1:7" ht="12">
      <c r="A542" s="106"/>
      <c r="B542" s="106"/>
      <c r="C542" s="104" t="s">
        <v>375</v>
      </c>
      <c r="D542" s="104" t="s">
        <v>7</v>
      </c>
      <c r="E542" s="104" t="s">
        <v>7</v>
      </c>
      <c r="F542" s="102"/>
      <c r="G542" s="105">
        <v>2000</v>
      </c>
    </row>
    <row r="543" spans="1:7" ht="12">
      <c r="A543" s="106"/>
      <c r="B543" s="107">
        <v>43633</v>
      </c>
      <c r="C543" s="104" t="s">
        <v>385</v>
      </c>
      <c r="D543" s="104" t="s">
        <v>7</v>
      </c>
      <c r="E543" s="104" t="s">
        <v>7</v>
      </c>
      <c r="F543" s="102"/>
      <c r="G543" s="105">
        <v>200</v>
      </c>
    </row>
    <row r="544" spans="1:7" ht="12">
      <c r="A544" s="106"/>
      <c r="B544" s="106"/>
      <c r="C544" s="104" t="s">
        <v>386</v>
      </c>
      <c r="D544" s="104" t="s">
        <v>7</v>
      </c>
      <c r="E544" s="104" t="s">
        <v>7</v>
      </c>
      <c r="F544" s="102"/>
      <c r="G544" s="105">
        <v>3000</v>
      </c>
    </row>
    <row r="545" spans="1:7" ht="12">
      <c r="A545" s="106"/>
      <c r="B545" s="107">
        <v>43634</v>
      </c>
      <c r="C545" s="104" t="s">
        <v>388</v>
      </c>
      <c r="D545" s="104" t="s">
        <v>7</v>
      </c>
      <c r="E545" s="104" t="s">
        <v>7</v>
      </c>
      <c r="F545" s="102"/>
      <c r="G545" s="105">
        <v>1150</v>
      </c>
    </row>
    <row r="546" spans="1:7" ht="12">
      <c r="A546" s="106"/>
      <c r="B546" s="107">
        <v>43635</v>
      </c>
      <c r="C546" s="104" t="s">
        <v>390</v>
      </c>
      <c r="D546" s="104" t="s">
        <v>7</v>
      </c>
      <c r="E546" s="104" t="s">
        <v>7</v>
      </c>
      <c r="F546" s="102"/>
      <c r="G546" s="105">
        <v>100</v>
      </c>
    </row>
    <row r="547" spans="1:7" ht="12">
      <c r="A547" s="106"/>
      <c r="B547" s="107">
        <v>43636</v>
      </c>
      <c r="C547" s="104" t="s">
        <v>389</v>
      </c>
      <c r="D547" s="104" t="s">
        <v>7</v>
      </c>
      <c r="E547" s="104" t="s">
        <v>7</v>
      </c>
      <c r="F547" s="102"/>
      <c r="G547" s="105">
        <v>500</v>
      </c>
    </row>
    <row r="548" spans="1:7" ht="12">
      <c r="A548" s="106"/>
      <c r="B548" s="107">
        <v>43640</v>
      </c>
      <c r="C548" s="104" t="s">
        <v>392</v>
      </c>
      <c r="D548" s="104" t="s">
        <v>7</v>
      </c>
      <c r="E548" s="104" t="s">
        <v>7</v>
      </c>
      <c r="F548" s="102"/>
      <c r="G548" s="105">
        <v>500</v>
      </c>
    </row>
    <row r="549" spans="1:7" ht="12">
      <c r="A549" s="106"/>
      <c r="B549" s="107">
        <v>43643</v>
      </c>
      <c r="C549" s="104" t="s">
        <v>393</v>
      </c>
      <c r="D549" s="104" t="s">
        <v>7</v>
      </c>
      <c r="E549" s="104" t="s">
        <v>7</v>
      </c>
      <c r="F549" s="102"/>
      <c r="G549" s="105">
        <v>32503.11</v>
      </c>
    </row>
    <row r="550" spans="1:7" ht="12">
      <c r="A550" s="106"/>
      <c r="B550" s="107">
        <v>43644</v>
      </c>
      <c r="C550" s="104" t="s">
        <v>20</v>
      </c>
      <c r="D550" s="104" t="s">
        <v>7</v>
      </c>
      <c r="E550" s="104" t="s">
        <v>7</v>
      </c>
      <c r="F550" s="102"/>
      <c r="G550" s="105">
        <v>1.4100000000000001</v>
      </c>
    </row>
    <row r="551" spans="1:7" ht="12">
      <c r="A551" s="106"/>
      <c r="B551" s="107">
        <v>43646</v>
      </c>
      <c r="C551" s="104" t="s">
        <v>20</v>
      </c>
      <c r="D551" s="104" t="s">
        <v>7</v>
      </c>
      <c r="E551" s="104" t="s">
        <v>7</v>
      </c>
      <c r="F551" s="102"/>
      <c r="G551" s="105">
        <v>3.3899999999999997</v>
      </c>
    </row>
    <row r="552" spans="1:7" ht="12">
      <c r="A552" s="106"/>
      <c r="B552" s="107">
        <v>43647</v>
      </c>
      <c r="C552" s="104" t="s">
        <v>396</v>
      </c>
      <c r="D552" s="104" t="s">
        <v>7</v>
      </c>
      <c r="E552" s="104" t="s">
        <v>7</v>
      </c>
      <c r="F552" s="102"/>
      <c r="G552" s="105">
        <v>100</v>
      </c>
    </row>
    <row r="553" spans="1:7" ht="12">
      <c r="A553" s="106"/>
      <c r="B553" s="107">
        <v>43648</v>
      </c>
      <c r="C553" s="104" t="s">
        <v>20</v>
      </c>
      <c r="D553" s="104" t="s">
        <v>7</v>
      </c>
      <c r="E553" s="104" t="s">
        <v>7</v>
      </c>
      <c r="F553" s="102"/>
      <c r="G553" s="105">
        <v>1.28</v>
      </c>
    </row>
    <row r="554" spans="1:7" ht="12">
      <c r="A554" s="106"/>
      <c r="B554" s="106"/>
      <c r="C554" s="104" t="s">
        <v>401</v>
      </c>
      <c r="D554" s="104" t="s">
        <v>7</v>
      </c>
      <c r="E554" s="104" t="s">
        <v>7</v>
      </c>
      <c r="F554" s="102"/>
      <c r="G554" s="105">
        <v>900</v>
      </c>
    </row>
    <row r="555" spans="1:7" ht="12">
      <c r="A555" s="106"/>
      <c r="B555" s="107">
        <v>43649</v>
      </c>
      <c r="C555" s="104" t="s">
        <v>20</v>
      </c>
      <c r="D555" s="104" t="s">
        <v>7</v>
      </c>
      <c r="E555" s="104" t="s">
        <v>7</v>
      </c>
      <c r="F555" s="102"/>
      <c r="G555" s="105">
        <v>0.45</v>
      </c>
    </row>
    <row r="556" spans="1:7" ht="12">
      <c r="A556" s="106"/>
      <c r="B556" s="107">
        <v>43650</v>
      </c>
      <c r="C556" s="104" t="s">
        <v>20</v>
      </c>
      <c r="D556" s="104" t="s">
        <v>7</v>
      </c>
      <c r="E556" s="104" t="s">
        <v>7</v>
      </c>
      <c r="F556" s="102"/>
      <c r="G556" s="105">
        <v>1.71</v>
      </c>
    </row>
    <row r="557" spans="1:7" ht="12">
      <c r="A557" s="106"/>
      <c r="B557" s="106"/>
      <c r="C557" s="104" t="s">
        <v>408</v>
      </c>
      <c r="D557" s="104" t="s">
        <v>7</v>
      </c>
      <c r="E557" s="104" t="s">
        <v>7</v>
      </c>
      <c r="F557" s="102"/>
      <c r="G557" s="105">
        <v>66</v>
      </c>
    </row>
    <row r="558" spans="1:7" ht="12">
      <c r="A558" s="106"/>
      <c r="B558" s="107">
        <v>43651</v>
      </c>
      <c r="C558" s="104" t="s">
        <v>20</v>
      </c>
      <c r="D558" s="104" t="s">
        <v>7</v>
      </c>
      <c r="E558" s="104" t="s">
        <v>7</v>
      </c>
      <c r="F558" s="102"/>
      <c r="G558" s="105">
        <v>0.9400000000000001</v>
      </c>
    </row>
    <row r="559" spans="1:7" ht="12">
      <c r="A559" s="106"/>
      <c r="B559" s="106"/>
      <c r="C559" s="104" t="s">
        <v>409</v>
      </c>
      <c r="D559" s="104" t="s">
        <v>410</v>
      </c>
      <c r="E559" s="104" t="s">
        <v>318</v>
      </c>
      <c r="F559" s="104">
        <v>0.1</v>
      </c>
      <c r="G559" s="105">
        <v>0.1</v>
      </c>
    </row>
    <row r="560" spans="1:7" ht="12">
      <c r="A560" s="106"/>
      <c r="B560" s="107">
        <v>43653</v>
      </c>
      <c r="C560" s="104" t="s">
        <v>20</v>
      </c>
      <c r="D560" s="104" t="s">
        <v>7</v>
      </c>
      <c r="E560" s="104" t="s">
        <v>7</v>
      </c>
      <c r="F560" s="102"/>
      <c r="G560" s="105">
        <v>4.09</v>
      </c>
    </row>
    <row r="561" spans="1:7" ht="12">
      <c r="A561" s="106"/>
      <c r="B561" s="107">
        <v>43654</v>
      </c>
      <c r="C561" s="104" t="s">
        <v>412</v>
      </c>
      <c r="D561" s="104" t="s">
        <v>7</v>
      </c>
      <c r="E561" s="104" t="s">
        <v>7</v>
      </c>
      <c r="F561" s="102"/>
      <c r="G561" s="105">
        <v>1771.52</v>
      </c>
    </row>
    <row r="562" spans="1:7" ht="12">
      <c r="A562" s="104" t="s">
        <v>357</v>
      </c>
      <c r="B562" s="102"/>
      <c r="C562" s="102"/>
      <c r="D562" s="102"/>
      <c r="E562" s="102"/>
      <c r="F562" s="102"/>
      <c r="G562" s="105">
        <v>60699.99999999999</v>
      </c>
    </row>
    <row r="563" spans="1:7" ht="12">
      <c r="A563" s="104" t="s">
        <v>400</v>
      </c>
      <c r="B563" s="107">
        <v>43648</v>
      </c>
      <c r="C563" s="104" t="s">
        <v>399</v>
      </c>
      <c r="D563" s="104" t="s">
        <v>7</v>
      </c>
      <c r="E563" s="104" t="s">
        <v>7</v>
      </c>
      <c r="F563" s="102"/>
      <c r="G563" s="105">
        <v>200</v>
      </c>
    </row>
    <row r="564" spans="1:7" ht="12">
      <c r="A564" s="106"/>
      <c r="B564" s="106"/>
      <c r="C564" s="104" t="s">
        <v>401</v>
      </c>
      <c r="D564" s="104" t="s">
        <v>7</v>
      </c>
      <c r="E564" s="104" t="s">
        <v>7</v>
      </c>
      <c r="F564" s="102"/>
      <c r="G564" s="105">
        <v>6200</v>
      </c>
    </row>
    <row r="565" spans="1:7" ht="12">
      <c r="A565" s="106"/>
      <c r="B565" s="107">
        <v>43649</v>
      </c>
      <c r="C565" s="104" t="s">
        <v>405</v>
      </c>
      <c r="D565" s="104" t="s">
        <v>7</v>
      </c>
      <c r="E565" s="104" t="s">
        <v>7</v>
      </c>
      <c r="F565" s="102"/>
      <c r="G565" s="105">
        <v>4650</v>
      </c>
    </row>
    <row r="566" spans="1:7" ht="12">
      <c r="A566" s="106"/>
      <c r="B566" s="106"/>
      <c r="C566" s="104" t="s">
        <v>406</v>
      </c>
      <c r="D566" s="104" t="s">
        <v>7</v>
      </c>
      <c r="E566" s="104" t="s">
        <v>7</v>
      </c>
      <c r="F566" s="102"/>
      <c r="G566" s="105">
        <v>800</v>
      </c>
    </row>
    <row r="567" spans="1:7" ht="12">
      <c r="A567" s="106"/>
      <c r="B567" s="107">
        <v>43650</v>
      </c>
      <c r="C567" s="104" t="s">
        <v>407</v>
      </c>
      <c r="D567" s="104" t="s">
        <v>7</v>
      </c>
      <c r="E567" s="104" t="s">
        <v>7</v>
      </c>
      <c r="F567" s="102"/>
      <c r="G567" s="105">
        <v>700</v>
      </c>
    </row>
    <row r="568" spans="1:7" ht="12">
      <c r="A568" s="106"/>
      <c r="B568" s="106"/>
      <c r="C568" s="104" t="s">
        <v>408</v>
      </c>
      <c r="D568" s="104" t="s">
        <v>7</v>
      </c>
      <c r="E568" s="104" t="s">
        <v>7</v>
      </c>
      <c r="F568" s="102"/>
      <c r="G568" s="105">
        <v>200</v>
      </c>
    </row>
    <row r="569" spans="1:7" ht="12">
      <c r="A569" s="106"/>
      <c r="B569" s="107">
        <v>43654</v>
      </c>
      <c r="C569" s="104" t="s">
        <v>360</v>
      </c>
      <c r="D569" s="104" t="s">
        <v>119</v>
      </c>
      <c r="E569" s="104" t="s">
        <v>165</v>
      </c>
      <c r="F569" s="104">
        <v>10000</v>
      </c>
      <c r="G569" s="105">
        <v>10000</v>
      </c>
    </row>
    <row r="570" spans="1:7" ht="12">
      <c r="A570" s="106"/>
      <c r="B570" s="106"/>
      <c r="C570" s="104" t="s">
        <v>412</v>
      </c>
      <c r="D570" s="104" t="s">
        <v>7</v>
      </c>
      <c r="E570" s="104" t="s">
        <v>7</v>
      </c>
      <c r="F570" s="102"/>
      <c r="G570" s="105">
        <v>975.48</v>
      </c>
    </row>
    <row r="571" spans="1:7" ht="12">
      <c r="A571" s="106"/>
      <c r="B571" s="106"/>
      <c r="C571" s="104" t="s">
        <v>415</v>
      </c>
      <c r="D571" s="104" t="s">
        <v>7</v>
      </c>
      <c r="E571" s="104" t="s">
        <v>7</v>
      </c>
      <c r="F571" s="102"/>
      <c r="G571" s="105">
        <v>1050</v>
      </c>
    </row>
    <row r="572" spans="1:7" ht="12">
      <c r="A572" s="106"/>
      <c r="B572" s="107">
        <v>43655</v>
      </c>
      <c r="C572" s="104" t="s">
        <v>20</v>
      </c>
      <c r="D572" s="104" t="s">
        <v>7</v>
      </c>
      <c r="E572" s="104" t="s">
        <v>7</v>
      </c>
      <c r="F572" s="102"/>
      <c r="G572" s="105">
        <v>2.51</v>
      </c>
    </row>
    <row r="573" spans="1:7" ht="12">
      <c r="A573" s="106"/>
      <c r="B573" s="106"/>
      <c r="C573" s="104" t="s">
        <v>416</v>
      </c>
      <c r="D573" s="104" t="s">
        <v>317</v>
      </c>
      <c r="E573" s="104" t="s">
        <v>418</v>
      </c>
      <c r="F573" s="104">
        <v>0.62</v>
      </c>
      <c r="G573" s="105">
        <v>0.62</v>
      </c>
    </row>
    <row r="574" spans="1:7" ht="12">
      <c r="A574" s="106"/>
      <c r="B574" s="106"/>
      <c r="C574" s="104" t="s">
        <v>419</v>
      </c>
      <c r="D574" s="104" t="s">
        <v>7</v>
      </c>
      <c r="E574" s="104" t="s">
        <v>7</v>
      </c>
      <c r="F574" s="102"/>
      <c r="G574" s="105">
        <v>1117</v>
      </c>
    </row>
    <row r="575" spans="1:7" ht="12">
      <c r="A575" s="106"/>
      <c r="B575" s="107">
        <v>43656</v>
      </c>
      <c r="C575" s="104" t="s">
        <v>20</v>
      </c>
      <c r="D575" s="104" t="s">
        <v>7</v>
      </c>
      <c r="E575" s="104" t="s">
        <v>7</v>
      </c>
      <c r="F575" s="102"/>
      <c r="G575" s="105">
        <v>2.65</v>
      </c>
    </row>
    <row r="576" spans="1:7" ht="12">
      <c r="A576" s="106"/>
      <c r="B576" s="106"/>
      <c r="C576" s="104" t="s">
        <v>420</v>
      </c>
      <c r="D576" s="104" t="s">
        <v>410</v>
      </c>
      <c r="E576" s="104" t="s">
        <v>111</v>
      </c>
      <c r="F576" s="104">
        <v>1000</v>
      </c>
      <c r="G576" s="105">
        <v>1000</v>
      </c>
    </row>
    <row r="577" spans="1:7" ht="12">
      <c r="A577" s="106"/>
      <c r="B577" s="106"/>
      <c r="C577" s="104" t="s">
        <v>421</v>
      </c>
      <c r="D577" s="104" t="s">
        <v>7</v>
      </c>
      <c r="E577" s="104" t="s">
        <v>7</v>
      </c>
      <c r="F577" s="102"/>
      <c r="G577" s="105">
        <v>2100</v>
      </c>
    </row>
    <row r="578" spans="1:7" ht="12">
      <c r="A578" s="106"/>
      <c r="B578" s="107">
        <v>43658</v>
      </c>
      <c r="C578" s="104" t="s">
        <v>20</v>
      </c>
      <c r="D578" s="104" t="s">
        <v>7</v>
      </c>
      <c r="E578" s="104" t="s">
        <v>7</v>
      </c>
      <c r="F578" s="102"/>
      <c r="G578" s="105">
        <v>0.8300000000000001</v>
      </c>
    </row>
    <row r="579" spans="1:7" ht="12">
      <c r="A579" s="106"/>
      <c r="B579" s="107">
        <v>43660</v>
      </c>
      <c r="C579" s="104" t="s">
        <v>20</v>
      </c>
      <c r="D579" s="104" t="s">
        <v>7</v>
      </c>
      <c r="E579" s="104" t="s">
        <v>7</v>
      </c>
      <c r="F579" s="102"/>
      <c r="G579" s="105">
        <v>2.34</v>
      </c>
    </row>
    <row r="580" spans="1:7" ht="12">
      <c r="A580" s="106"/>
      <c r="B580" s="106"/>
      <c r="C580" s="104" t="s">
        <v>424</v>
      </c>
      <c r="D580" s="104" t="s">
        <v>425</v>
      </c>
      <c r="E580" s="104" t="s">
        <v>111</v>
      </c>
      <c r="F580" s="104">
        <v>0.3</v>
      </c>
      <c r="G580" s="105">
        <v>0.3</v>
      </c>
    </row>
    <row r="581" spans="1:7" ht="12">
      <c r="A581" s="106"/>
      <c r="B581" s="107">
        <v>43661</v>
      </c>
      <c r="C581" s="104" t="s">
        <v>428</v>
      </c>
      <c r="D581" s="104" t="s">
        <v>7</v>
      </c>
      <c r="E581" s="104" t="s">
        <v>7</v>
      </c>
      <c r="F581" s="102"/>
      <c r="G581" s="105">
        <v>700</v>
      </c>
    </row>
    <row r="582" spans="1:7" ht="12">
      <c r="A582" s="106"/>
      <c r="B582" s="107">
        <v>43662</v>
      </c>
      <c r="C582" s="104" t="s">
        <v>20</v>
      </c>
      <c r="D582" s="104" t="s">
        <v>7</v>
      </c>
      <c r="E582" s="104" t="s">
        <v>7</v>
      </c>
      <c r="F582" s="102"/>
      <c r="G582" s="105">
        <v>39.55</v>
      </c>
    </row>
    <row r="583" spans="1:7" ht="12">
      <c r="A583" s="106"/>
      <c r="B583" s="106"/>
      <c r="C583" s="104" t="s">
        <v>433</v>
      </c>
      <c r="D583" s="104" t="s">
        <v>7</v>
      </c>
      <c r="E583" s="104" t="s">
        <v>7</v>
      </c>
      <c r="F583" s="102"/>
      <c r="G583" s="105">
        <v>500</v>
      </c>
    </row>
    <row r="584" spans="1:7" ht="12">
      <c r="A584" s="106"/>
      <c r="B584" s="107">
        <v>43663</v>
      </c>
      <c r="C584" s="104" t="s">
        <v>20</v>
      </c>
      <c r="D584" s="104" t="s">
        <v>7</v>
      </c>
      <c r="E584" s="104" t="s">
        <v>7</v>
      </c>
      <c r="F584" s="102"/>
      <c r="G584" s="105">
        <v>2.0300000000000002</v>
      </c>
    </row>
    <row r="585" spans="1:7" ht="12">
      <c r="A585" s="106"/>
      <c r="B585" s="106"/>
      <c r="C585" s="104" t="s">
        <v>434</v>
      </c>
      <c r="D585" s="104" t="s">
        <v>7</v>
      </c>
      <c r="E585" s="104" t="s">
        <v>7</v>
      </c>
      <c r="F585" s="102"/>
      <c r="G585" s="105">
        <v>700</v>
      </c>
    </row>
    <row r="586" spans="1:7" ht="12">
      <c r="A586" s="106"/>
      <c r="B586" s="107">
        <v>43664</v>
      </c>
      <c r="C586" s="104" t="s">
        <v>360</v>
      </c>
      <c r="D586" s="104" t="s">
        <v>119</v>
      </c>
      <c r="E586" s="104" t="s">
        <v>165</v>
      </c>
      <c r="F586" s="104">
        <v>29056.69</v>
      </c>
      <c r="G586" s="105">
        <v>29056.69</v>
      </c>
    </row>
    <row r="587" spans="1:7" ht="12">
      <c r="A587" s="104" t="s">
        <v>403</v>
      </c>
      <c r="B587" s="102"/>
      <c r="C587" s="102"/>
      <c r="D587" s="102"/>
      <c r="E587" s="102"/>
      <c r="F587" s="102"/>
      <c r="G587" s="105">
        <v>60000</v>
      </c>
    </row>
    <row r="588" spans="1:7" ht="12">
      <c r="A588" s="104" t="s">
        <v>402</v>
      </c>
      <c r="B588" s="107">
        <v>43328</v>
      </c>
      <c r="C588" s="104" t="s">
        <v>20</v>
      </c>
      <c r="D588" s="104" t="s">
        <v>7</v>
      </c>
      <c r="E588" s="104" t="s">
        <v>7</v>
      </c>
      <c r="F588" s="102"/>
      <c r="G588" s="105">
        <v>2.99</v>
      </c>
    </row>
    <row r="589" spans="1:7" ht="12">
      <c r="A589" s="106"/>
      <c r="B589" s="106"/>
      <c r="C589" s="104" t="s">
        <v>483</v>
      </c>
      <c r="D589" s="104" t="s">
        <v>7</v>
      </c>
      <c r="E589" s="104" t="s">
        <v>7</v>
      </c>
      <c r="F589" s="102"/>
      <c r="G589" s="105">
        <v>700</v>
      </c>
    </row>
    <row r="590" spans="1:7" ht="12">
      <c r="A590" s="106"/>
      <c r="B590" s="107">
        <v>43648</v>
      </c>
      <c r="C590" s="104" t="s">
        <v>401</v>
      </c>
      <c r="D590" s="104" t="s">
        <v>7</v>
      </c>
      <c r="E590" s="104" t="s">
        <v>7</v>
      </c>
      <c r="F590" s="102"/>
      <c r="G590" s="105">
        <v>1550</v>
      </c>
    </row>
    <row r="591" spans="1:7" ht="12">
      <c r="A591" s="106"/>
      <c r="B591" s="107">
        <v>43649</v>
      </c>
      <c r="C591" s="104" t="s">
        <v>405</v>
      </c>
      <c r="D591" s="104" t="s">
        <v>7</v>
      </c>
      <c r="E591" s="104" t="s">
        <v>7</v>
      </c>
      <c r="F591" s="102"/>
      <c r="G591" s="105">
        <v>2870</v>
      </c>
    </row>
    <row r="592" spans="1:7" ht="12">
      <c r="A592" s="106"/>
      <c r="B592" s="107">
        <v>43650</v>
      </c>
      <c r="C592" s="104" t="s">
        <v>408</v>
      </c>
      <c r="D592" s="104" t="s">
        <v>7</v>
      </c>
      <c r="E592" s="104" t="s">
        <v>7</v>
      </c>
      <c r="F592" s="102"/>
      <c r="G592" s="105">
        <v>1000</v>
      </c>
    </row>
    <row r="593" spans="1:7" ht="12">
      <c r="A593" s="106"/>
      <c r="B593" s="107">
        <v>43654</v>
      </c>
      <c r="C593" s="104" t="s">
        <v>412</v>
      </c>
      <c r="D593" s="104" t="s">
        <v>7</v>
      </c>
      <c r="E593" s="104" t="s">
        <v>7</v>
      </c>
      <c r="F593" s="102"/>
      <c r="G593" s="105">
        <v>800</v>
      </c>
    </row>
    <row r="594" spans="1:7" ht="12">
      <c r="A594" s="106"/>
      <c r="B594" s="106"/>
      <c r="C594" s="104" t="s">
        <v>413</v>
      </c>
      <c r="D594" s="104" t="s">
        <v>7</v>
      </c>
      <c r="E594" s="104" t="s">
        <v>7</v>
      </c>
      <c r="F594" s="102"/>
      <c r="G594" s="105">
        <v>100</v>
      </c>
    </row>
    <row r="595" spans="1:7" ht="12">
      <c r="A595" s="106"/>
      <c r="B595" s="107">
        <v>43661</v>
      </c>
      <c r="C595" s="104" t="s">
        <v>430</v>
      </c>
      <c r="D595" s="104" t="s">
        <v>7</v>
      </c>
      <c r="E595" s="104" t="s">
        <v>7</v>
      </c>
      <c r="F595" s="102"/>
      <c r="G595" s="105">
        <v>200</v>
      </c>
    </row>
    <row r="596" spans="1:7" ht="12">
      <c r="A596" s="106"/>
      <c r="B596" s="107">
        <v>43662</v>
      </c>
      <c r="C596" s="104" t="s">
        <v>433</v>
      </c>
      <c r="D596" s="104" t="s">
        <v>7</v>
      </c>
      <c r="E596" s="104" t="s">
        <v>7</v>
      </c>
      <c r="F596" s="102"/>
      <c r="G596" s="105">
        <v>1004</v>
      </c>
    </row>
    <row r="597" spans="1:7" ht="12">
      <c r="A597" s="106"/>
      <c r="B597" s="107">
        <v>43663</v>
      </c>
      <c r="C597" s="104" t="s">
        <v>435</v>
      </c>
      <c r="D597" s="104" t="s">
        <v>7</v>
      </c>
      <c r="E597" s="104" t="s">
        <v>7</v>
      </c>
      <c r="F597" s="102"/>
      <c r="G597" s="105">
        <v>100</v>
      </c>
    </row>
    <row r="598" spans="1:7" ht="12">
      <c r="A598" s="106"/>
      <c r="B598" s="107">
        <v>43664</v>
      </c>
      <c r="C598" s="104" t="s">
        <v>20</v>
      </c>
      <c r="D598" s="104" t="s">
        <v>7</v>
      </c>
      <c r="E598" s="104" t="s">
        <v>7</v>
      </c>
      <c r="F598" s="102"/>
      <c r="G598" s="105">
        <v>1.52</v>
      </c>
    </row>
    <row r="599" spans="1:7" ht="12">
      <c r="A599" s="106"/>
      <c r="B599" s="106"/>
      <c r="C599" s="104" t="s">
        <v>360</v>
      </c>
      <c r="D599" s="104" t="s">
        <v>119</v>
      </c>
      <c r="E599" s="104" t="s">
        <v>165</v>
      </c>
      <c r="F599" s="104">
        <v>743.3100000000013</v>
      </c>
      <c r="G599" s="105">
        <v>743.3100000000013</v>
      </c>
    </row>
    <row r="600" spans="1:7" ht="12">
      <c r="A600" s="106"/>
      <c r="B600" s="106"/>
      <c r="C600" s="104" t="s">
        <v>437</v>
      </c>
      <c r="D600" s="104" t="s">
        <v>7</v>
      </c>
      <c r="E600" s="104" t="s">
        <v>7</v>
      </c>
      <c r="F600" s="102"/>
      <c r="G600" s="105">
        <v>700</v>
      </c>
    </row>
    <row r="601" spans="1:7" ht="12">
      <c r="A601" s="106"/>
      <c r="B601" s="106"/>
      <c r="C601" s="104" t="s">
        <v>438</v>
      </c>
      <c r="D601" s="104" t="s">
        <v>7</v>
      </c>
      <c r="E601" s="104" t="s">
        <v>7</v>
      </c>
      <c r="F601" s="102"/>
      <c r="G601" s="105">
        <v>500</v>
      </c>
    </row>
    <row r="602" spans="1:7" ht="12">
      <c r="A602" s="106"/>
      <c r="B602" s="107">
        <v>43665</v>
      </c>
      <c r="C602" s="104" t="s">
        <v>20</v>
      </c>
      <c r="D602" s="104" t="s">
        <v>7</v>
      </c>
      <c r="E602" s="104" t="s">
        <v>7</v>
      </c>
      <c r="F602" s="102"/>
      <c r="G602" s="105">
        <v>0.3</v>
      </c>
    </row>
    <row r="603" spans="1:7" ht="12">
      <c r="A603" s="106"/>
      <c r="B603" s="106"/>
      <c r="C603" s="104" t="s">
        <v>443</v>
      </c>
      <c r="D603" s="104" t="s">
        <v>7</v>
      </c>
      <c r="E603" s="104" t="s">
        <v>7</v>
      </c>
      <c r="F603" s="102"/>
      <c r="G603" s="105">
        <v>100</v>
      </c>
    </row>
    <row r="604" spans="1:7" ht="12">
      <c r="A604" s="106"/>
      <c r="B604" s="106"/>
      <c r="C604" s="104" t="s">
        <v>444</v>
      </c>
      <c r="D604" s="104" t="s">
        <v>7</v>
      </c>
      <c r="E604" s="104" t="s">
        <v>7</v>
      </c>
      <c r="F604" s="102"/>
      <c r="G604" s="105">
        <v>1100</v>
      </c>
    </row>
    <row r="605" spans="1:7" ht="12">
      <c r="A605" s="106"/>
      <c r="B605" s="107">
        <v>43667</v>
      </c>
      <c r="C605" s="104" t="s">
        <v>20</v>
      </c>
      <c r="D605" s="104" t="s">
        <v>7</v>
      </c>
      <c r="E605" s="104" t="s">
        <v>7</v>
      </c>
      <c r="F605" s="102"/>
      <c r="G605" s="105">
        <v>1.7400000000000002</v>
      </c>
    </row>
    <row r="606" spans="1:7" ht="12">
      <c r="A606" s="106"/>
      <c r="B606" s="107">
        <v>43668</v>
      </c>
      <c r="C606" s="104" t="s">
        <v>446</v>
      </c>
      <c r="D606" s="104" t="s">
        <v>7</v>
      </c>
      <c r="E606" s="104" t="s">
        <v>7</v>
      </c>
      <c r="F606" s="102"/>
      <c r="G606" s="105">
        <v>700</v>
      </c>
    </row>
    <row r="607" spans="1:7" ht="12">
      <c r="A607" s="106"/>
      <c r="B607" s="106"/>
      <c r="C607" s="104" t="s">
        <v>447</v>
      </c>
      <c r="D607" s="104" t="s">
        <v>7</v>
      </c>
      <c r="E607" s="104" t="s">
        <v>7</v>
      </c>
      <c r="F607" s="102"/>
      <c r="G607" s="105">
        <v>27500</v>
      </c>
    </row>
    <row r="608" spans="1:7" ht="12">
      <c r="A608" s="106"/>
      <c r="B608" s="106"/>
      <c r="C608" s="104" t="s">
        <v>450</v>
      </c>
      <c r="D608" s="104" t="s">
        <v>7</v>
      </c>
      <c r="E608" s="104" t="s">
        <v>7</v>
      </c>
      <c r="F608" s="102"/>
      <c r="G608" s="105">
        <v>1200</v>
      </c>
    </row>
    <row r="609" spans="1:7" ht="12">
      <c r="A609" s="106"/>
      <c r="B609" s="106"/>
      <c r="C609" s="104" t="s">
        <v>451</v>
      </c>
      <c r="D609" s="104" t="s">
        <v>7</v>
      </c>
      <c r="E609" s="104" t="s">
        <v>7</v>
      </c>
      <c r="F609" s="102"/>
      <c r="G609" s="105">
        <v>700</v>
      </c>
    </row>
    <row r="610" spans="1:7" ht="12">
      <c r="A610" s="106"/>
      <c r="B610" s="107">
        <v>43666</v>
      </c>
      <c r="C610" s="104" t="s">
        <v>316</v>
      </c>
      <c r="D610" s="104" t="s">
        <v>317</v>
      </c>
      <c r="E610" s="104" t="s">
        <v>318</v>
      </c>
      <c r="F610" s="104">
        <v>500</v>
      </c>
      <c r="G610" s="105">
        <v>500</v>
      </c>
    </row>
    <row r="611" spans="1:7" ht="12">
      <c r="A611" s="106"/>
      <c r="B611" s="107">
        <v>43669</v>
      </c>
      <c r="C611" s="104" t="s">
        <v>20</v>
      </c>
      <c r="D611" s="104" t="s">
        <v>7</v>
      </c>
      <c r="E611" s="104" t="s">
        <v>7</v>
      </c>
      <c r="F611" s="102"/>
      <c r="G611" s="105">
        <v>7.17</v>
      </c>
    </row>
    <row r="612" spans="1:7" ht="12">
      <c r="A612" s="106"/>
      <c r="B612" s="106"/>
      <c r="C612" s="104" t="s">
        <v>452</v>
      </c>
      <c r="D612" s="104" t="s">
        <v>7</v>
      </c>
      <c r="E612" s="104" t="s">
        <v>7</v>
      </c>
      <c r="F612" s="102"/>
      <c r="G612" s="105">
        <v>1036</v>
      </c>
    </row>
    <row r="613" spans="1:7" ht="12">
      <c r="A613" s="106"/>
      <c r="B613" s="107">
        <v>43670</v>
      </c>
      <c r="C613" s="104" t="s">
        <v>20</v>
      </c>
      <c r="D613" s="104" t="s">
        <v>7</v>
      </c>
      <c r="E613" s="104" t="s">
        <v>7</v>
      </c>
      <c r="F613" s="102"/>
      <c r="G613" s="105">
        <v>4.749999999999999</v>
      </c>
    </row>
    <row r="614" spans="1:7" ht="12">
      <c r="A614" s="106"/>
      <c r="B614" s="106"/>
      <c r="C614" s="104" t="s">
        <v>453</v>
      </c>
      <c r="D614" s="104" t="s">
        <v>7</v>
      </c>
      <c r="E614" s="104" t="s">
        <v>7</v>
      </c>
      <c r="F614" s="102"/>
      <c r="G614" s="105">
        <v>60</v>
      </c>
    </row>
    <row r="615" spans="1:7" ht="12">
      <c r="A615" s="106"/>
      <c r="B615" s="106"/>
      <c r="C615" s="104" t="s">
        <v>454</v>
      </c>
      <c r="D615" s="104" t="s">
        <v>7</v>
      </c>
      <c r="E615" s="104" t="s">
        <v>7</v>
      </c>
      <c r="F615" s="102"/>
      <c r="G615" s="105">
        <v>100</v>
      </c>
    </row>
    <row r="616" spans="1:7" ht="12">
      <c r="A616" s="106"/>
      <c r="B616" s="107">
        <v>43671</v>
      </c>
      <c r="C616" s="104" t="s">
        <v>20</v>
      </c>
      <c r="D616" s="104" t="s">
        <v>7</v>
      </c>
      <c r="E616" s="104" t="s">
        <v>7</v>
      </c>
      <c r="F616" s="102"/>
      <c r="G616" s="105">
        <v>3.7199999999999998</v>
      </c>
    </row>
    <row r="617" spans="1:7" ht="12">
      <c r="A617" s="106"/>
      <c r="B617" s="106"/>
      <c r="C617" s="104" t="s">
        <v>456</v>
      </c>
      <c r="D617" s="104" t="s">
        <v>7</v>
      </c>
      <c r="E617" s="104" t="s">
        <v>7</v>
      </c>
      <c r="F617" s="102"/>
      <c r="G617" s="105">
        <v>300</v>
      </c>
    </row>
    <row r="618" spans="1:7" ht="12">
      <c r="A618" s="106"/>
      <c r="B618" s="107">
        <v>43672</v>
      </c>
      <c r="C618" s="104" t="s">
        <v>20</v>
      </c>
      <c r="D618" s="104" t="s">
        <v>7</v>
      </c>
      <c r="E618" s="104" t="s">
        <v>7</v>
      </c>
      <c r="F618" s="102"/>
      <c r="G618" s="105">
        <v>14.7</v>
      </c>
    </row>
    <row r="619" spans="1:7" ht="12">
      <c r="A619" s="106"/>
      <c r="B619" s="106"/>
      <c r="C619" s="104" t="s">
        <v>457</v>
      </c>
      <c r="D619" s="104" t="s">
        <v>7</v>
      </c>
      <c r="E619" s="104" t="s">
        <v>7</v>
      </c>
      <c r="F619" s="102"/>
      <c r="G619" s="105">
        <v>250</v>
      </c>
    </row>
    <row r="620" spans="1:7" ht="12">
      <c r="A620" s="106"/>
      <c r="B620" s="107">
        <v>43674</v>
      </c>
      <c r="C620" s="104" t="s">
        <v>20</v>
      </c>
      <c r="D620" s="104" t="s">
        <v>7</v>
      </c>
      <c r="E620" s="104" t="s">
        <v>7</v>
      </c>
      <c r="F620" s="102"/>
      <c r="G620" s="105">
        <v>4.01</v>
      </c>
    </row>
    <row r="621" spans="1:7" ht="12">
      <c r="A621" s="106"/>
      <c r="B621" s="107">
        <v>43675</v>
      </c>
      <c r="C621" s="104" t="s">
        <v>447</v>
      </c>
      <c r="D621" s="104" t="s">
        <v>7</v>
      </c>
      <c r="E621" s="104" t="s">
        <v>7</v>
      </c>
      <c r="F621" s="102"/>
      <c r="G621" s="105">
        <v>5000</v>
      </c>
    </row>
    <row r="622" spans="1:7" ht="12">
      <c r="A622" s="106"/>
      <c r="B622" s="107">
        <v>43676</v>
      </c>
      <c r="C622" s="104" t="s">
        <v>460</v>
      </c>
      <c r="D622" s="104" t="s">
        <v>7</v>
      </c>
      <c r="E622" s="104" t="s">
        <v>7</v>
      </c>
      <c r="F622" s="102"/>
      <c r="G622" s="105">
        <v>100</v>
      </c>
    </row>
    <row r="623" spans="1:7" ht="12">
      <c r="A623" s="106"/>
      <c r="B623" s="107">
        <v>43678</v>
      </c>
      <c r="C623" s="104" t="s">
        <v>20</v>
      </c>
      <c r="D623" s="104" t="s">
        <v>7</v>
      </c>
      <c r="E623" s="104" t="s">
        <v>7</v>
      </c>
      <c r="F623" s="102"/>
      <c r="G623" s="105">
        <v>0.55</v>
      </c>
    </row>
    <row r="624" spans="1:7" ht="12">
      <c r="A624" s="106"/>
      <c r="B624" s="106"/>
      <c r="C624" s="104" t="s">
        <v>319</v>
      </c>
      <c r="D624" s="104" t="s">
        <v>7</v>
      </c>
      <c r="E624" s="104" t="s">
        <v>7</v>
      </c>
      <c r="F624" s="102"/>
      <c r="G624" s="105">
        <v>2450</v>
      </c>
    </row>
    <row r="625" spans="1:7" ht="12">
      <c r="A625" s="106"/>
      <c r="B625" s="107">
        <v>43679</v>
      </c>
      <c r="C625" s="104" t="s">
        <v>20</v>
      </c>
      <c r="D625" s="104" t="s">
        <v>7</v>
      </c>
      <c r="E625" s="104" t="s">
        <v>7</v>
      </c>
      <c r="F625" s="102"/>
      <c r="G625" s="105">
        <v>0.4</v>
      </c>
    </row>
    <row r="626" spans="1:7" ht="12">
      <c r="A626" s="106"/>
      <c r="B626" s="107">
        <v>43680</v>
      </c>
      <c r="C626" s="104" t="s">
        <v>464</v>
      </c>
      <c r="D626" s="104" t="s">
        <v>7</v>
      </c>
      <c r="E626" s="104" t="s">
        <v>7</v>
      </c>
      <c r="F626" s="102"/>
      <c r="G626" s="105">
        <v>800</v>
      </c>
    </row>
    <row r="627" spans="1:7" ht="12">
      <c r="A627" s="106"/>
      <c r="B627" s="107">
        <v>43681</v>
      </c>
      <c r="C627" s="104" t="s">
        <v>20</v>
      </c>
      <c r="D627" s="104" t="s">
        <v>7</v>
      </c>
      <c r="E627" s="104" t="s">
        <v>7</v>
      </c>
      <c r="F627" s="102"/>
      <c r="G627" s="105">
        <v>0.11</v>
      </c>
    </row>
    <row r="628" spans="1:7" ht="12">
      <c r="A628" s="106"/>
      <c r="B628" s="106"/>
      <c r="C628" s="104" t="s">
        <v>465</v>
      </c>
      <c r="D628" s="104" t="s">
        <v>7</v>
      </c>
      <c r="E628" s="104" t="s">
        <v>7</v>
      </c>
      <c r="F628" s="102"/>
      <c r="G628" s="105">
        <v>1000</v>
      </c>
    </row>
    <row r="629" spans="1:7" ht="12">
      <c r="A629" s="106"/>
      <c r="B629" s="107">
        <v>43682</v>
      </c>
      <c r="C629" s="104" t="s">
        <v>466</v>
      </c>
      <c r="D629" s="104" t="s">
        <v>7</v>
      </c>
      <c r="E629" s="104" t="s">
        <v>7</v>
      </c>
      <c r="F629" s="102"/>
      <c r="G629" s="105">
        <v>1400</v>
      </c>
    </row>
    <row r="630" spans="1:7" ht="12">
      <c r="A630" s="106"/>
      <c r="B630" s="107">
        <v>43683</v>
      </c>
      <c r="C630" s="104" t="s">
        <v>470</v>
      </c>
      <c r="D630" s="104" t="s">
        <v>7</v>
      </c>
      <c r="E630" s="104" t="s">
        <v>7</v>
      </c>
      <c r="F630" s="102"/>
      <c r="G630" s="105">
        <v>1865</v>
      </c>
    </row>
    <row r="631" spans="1:7" ht="12">
      <c r="A631" s="106"/>
      <c r="B631" s="106"/>
      <c r="C631" s="104" t="s">
        <v>468</v>
      </c>
      <c r="D631" s="104" t="s">
        <v>7</v>
      </c>
      <c r="E631" s="104" t="s">
        <v>7</v>
      </c>
      <c r="F631" s="102"/>
      <c r="G631" s="105">
        <v>5660</v>
      </c>
    </row>
    <row r="632" spans="1:7" ht="12">
      <c r="A632" s="106"/>
      <c r="B632" s="107">
        <v>43684</v>
      </c>
      <c r="C632" s="104" t="s">
        <v>20</v>
      </c>
      <c r="D632" s="104" t="s">
        <v>7</v>
      </c>
      <c r="E632" s="104" t="s">
        <v>7</v>
      </c>
      <c r="F632" s="102"/>
      <c r="G632" s="105">
        <v>0.84</v>
      </c>
    </row>
    <row r="633" spans="1:7" ht="12">
      <c r="A633" s="106"/>
      <c r="B633" s="106"/>
      <c r="C633" s="104" t="s">
        <v>471</v>
      </c>
      <c r="D633" s="104" t="s">
        <v>7</v>
      </c>
      <c r="E633" s="104" t="s">
        <v>7</v>
      </c>
      <c r="F633" s="102"/>
      <c r="G633" s="105">
        <v>120</v>
      </c>
    </row>
    <row r="634" spans="1:7" ht="12">
      <c r="A634" s="106"/>
      <c r="B634" s="106"/>
      <c r="C634" s="104" t="s">
        <v>472</v>
      </c>
      <c r="D634" s="104" t="s">
        <v>7</v>
      </c>
      <c r="E634" s="104" t="s">
        <v>7</v>
      </c>
      <c r="F634" s="102"/>
      <c r="G634" s="105">
        <v>800</v>
      </c>
    </row>
    <row r="635" spans="1:7" ht="12">
      <c r="A635" s="106"/>
      <c r="B635" s="107">
        <v>43685</v>
      </c>
      <c r="C635" s="104" t="s">
        <v>20</v>
      </c>
      <c r="D635" s="104" t="s">
        <v>7</v>
      </c>
      <c r="E635" s="104" t="s">
        <v>7</v>
      </c>
      <c r="F635" s="102"/>
      <c r="G635" s="105">
        <v>0.23</v>
      </c>
    </row>
    <row r="636" spans="1:7" ht="12">
      <c r="A636" s="106"/>
      <c r="B636" s="106"/>
      <c r="C636" s="104" t="s">
        <v>473</v>
      </c>
      <c r="D636" s="104" t="s">
        <v>7</v>
      </c>
      <c r="E636" s="104" t="s">
        <v>7</v>
      </c>
      <c r="F636" s="102"/>
      <c r="G636" s="105">
        <v>700</v>
      </c>
    </row>
    <row r="637" spans="1:7" ht="12">
      <c r="A637" s="106"/>
      <c r="B637" s="107">
        <v>43686</v>
      </c>
      <c r="C637" s="104" t="s">
        <v>20</v>
      </c>
      <c r="D637" s="104" t="s">
        <v>7</v>
      </c>
      <c r="E637" s="104" t="s">
        <v>7</v>
      </c>
      <c r="F637" s="102"/>
      <c r="G637" s="105">
        <v>13.23</v>
      </c>
    </row>
    <row r="638" spans="1:7" ht="12">
      <c r="A638" s="106"/>
      <c r="B638" s="106"/>
      <c r="C638" s="104" t="s">
        <v>474</v>
      </c>
      <c r="D638" s="104" t="s">
        <v>7</v>
      </c>
      <c r="E638" s="104" t="s">
        <v>7</v>
      </c>
      <c r="F638" s="102"/>
      <c r="G638" s="105">
        <v>700</v>
      </c>
    </row>
    <row r="639" spans="1:7" ht="12">
      <c r="A639" s="106"/>
      <c r="B639" s="107">
        <v>43689</v>
      </c>
      <c r="C639" s="104" t="s">
        <v>475</v>
      </c>
      <c r="D639" s="104" t="s">
        <v>7</v>
      </c>
      <c r="E639" s="104" t="s">
        <v>7</v>
      </c>
      <c r="F639" s="102"/>
      <c r="G639" s="105">
        <v>700</v>
      </c>
    </row>
    <row r="640" spans="1:7" ht="12">
      <c r="A640" s="106"/>
      <c r="B640" s="107">
        <v>43690</v>
      </c>
      <c r="C640" s="104" t="s">
        <v>20</v>
      </c>
      <c r="D640" s="104" t="s">
        <v>7</v>
      </c>
      <c r="E640" s="104" t="s">
        <v>7</v>
      </c>
      <c r="F640" s="102"/>
      <c r="G640" s="105">
        <v>10.780000000000001</v>
      </c>
    </row>
    <row r="641" spans="1:7" ht="12">
      <c r="A641" s="106"/>
      <c r="B641" s="106"/>
      <c r="C641" s="104" t="s">
        <v>118</v>
      </c>
      <c r="D641" s="104" t="s">
        <v>119</v>
      </c>
      <c r="E641" s="104" t="s">
        <v>120</v>
      </c>
      <c r="F641" s="104">
        <v>1000</v>
      </c>
      <c r="G641" s="105">
        <v>1000</v>
      </c>
    </row>
    <row r="642" spans="1:7" ht="12">
      <c r="A642" s="106"/>
      <c r="B642" s="106"/>
      <c r="C642" s="104" t="s">
        <v>476</v>
      </c>
      <c r="D642" s="104" t="s">
        <v>7</v>
      </c>
      <c r="E642" s="104" t="s">
        <v>7</v>
      </c>
      <c r="F642" s="102"/>
      <c r="G642" s="105">
        <v>1000</v>
      </c>
    </row>
    <row r="643" spans="1:7" ht="12">
      <c r="A643" s="106"/>
      <c r="B643" s="106"/>
      <c r="C643" s="104" t="s">
        <v>479</v>
      </c>
      <c r="D643" s="104" t="s">
        <v>7</v>
      </c>
      <c r="E643" s="104" t="s">
        <v>7</v>
      </c>
      <c r="F643" s="102"/>
      <c r="G643" s="105">
        <v>6150</v>
      </c>
    </row>
    <row r="644" spans="1:7" ht="12">
      <c r="A644" s="106"/>
      <c r="B644" s="107">
        <v>43691</v>
      </c>
      <c r="C644" s="104" t="s">
        <v>20</v>
      </c>
      <c r="D644" s="104" t="s">
        <v>7</v>
      </c>
      <c r="E644" s="104" t="s">
        <v>7</v>
      </c>
      <c r="F644" s="102"/>
      <c r="G644" s="105">
        <v>2.44</v>
      </c>
    </row>
    <row r="645" spans="1:7" ht="12">
      <c r="A645" s="106"/>
      <c r="B645" s="106"/>
      <c r="C645" s="104" t="s">
        <v>480</v>
      </c>
      <c r="D645" s="104" t="s">
        <v>7</v>
      </c>
      <c r="E645" s="104" t="s">
        <v>7</v>
      </c>
      <c r="F645" s="102"/>
      <c r="G645" s="105">
        <v>700</v>
      </c>
    </row>
    <row r="646" spans="1:7" ht="12">
      <c r="A646" s="106"/>
      <c r="B646" s="106"/>
      <c r="C646" s="104" t="s">
        <v>481</v>
      </c>
      <c r="D646" s="104" t="s">
        <v>7</v>
      </c>
      <c r="E646" s="104" t="s">
        <v>7</v>
      </c>
      <c r="F646" s="102"/>
      <c r="G646" s="105">
        <v>10500</v>
      </c>
    </row>
    <row r="647" spans="1:7" ht="12">
      <c r="A647" s="106"/>
      <c r="B647" s="107">
        <v>43692</v>
      </c>
      <c r="C647" s="104" t="s">
        <v>20</v>
      </c>
      <c r="D647" s="104" t="s">
        <v>7</v>
      </c>
      <c r="E647" s="104" t="s">
        <v>7</v>
      </c>
      <c r="F647" s="102"/>
      <c r="G647" s="105">
        <v>1.31</v>
      </c>
    </row>
    <row r="648" spans="1:7" ht="12">
      <c r="A648" s="106"/>
      <c r="B648" s="106"/>
      <c r="C648" s="104" t="s">
        <v>484</v>
      </c>
      <c r="D648" s="104" t="s">
        <v>7</v>
      </c>
      <c r="E648" s="104" t="s">
        <v>7</v>
      </c>
      <c r="F648" s="102"/>
      <c r="G648" s="105">
        <v>700</v>
      </c>
    </row>
    <row r="649" spans="1:7" ht="12">
      <c r="A649" s="106"/>
      <c r="B649" s="106"/>
      <c r="C649" s="104" t="s">
        <v>482</v>
      </c>
      <c r="D649" s="104" t="s">
        <v>7</v>
      </c>
      <c r="E649" s="104" t="s">
        <v>7</v>
      </c>
      <c r="F649" s="102"/>
      <c r="G649" s="105">
        <v>150</v>
      </c>
    </row>
    <row r="650" spans="1:7" ht="12">
      <c r="A650" s="106"/>
      <c r="B650" s="107">
        <v>43694</v>
      </c>
      <c r="C650" s="104" t="s">
        <v>485</v>
      </c>
      <c r="D650" s="104" t="s">
        <v>7</v>
      </c>
      <c r="E650" s="104" t="s">
        <v>7</v>
      </c>
      <c r="F650" s="102"/>
      <c r="G650" s="105">
        <v>234</v>
      </c>
    </row>
    <row r="651" spans="1:7" ht="12">
      <c r="A651" s="106"/>
      <c r="B651" s="107">
        <v>43695</v>
      </c>
      <c r="C651" s="104" t="s">
        <v>20</v>
      </c>
      <c r="D651" s="104" t="s">
        <v>7</v>
      </c>
      <c r="E651" s="104" t="s">
        <v>7</v>
      </c>
      <c r="F651" s="102"/>
      <c r="G651" s="105">
        <v>2.64</v>
      </c>
    </row>
    <row r="652" spans="1:7" ht="12">
      <c r="A652" s="106"/>
      <c r="B652" s="107">
        <v>43696</v>
      </c>
      <c r="C652" s="104" t="s">
        <v>487</v>
      </c>
      <c r="D652" s="104" t="s">
        <v>7</v>
      </c>
      <c r="E652" s="104" t="s">
        <v>7</v>
      </c>
      <c r="F652" s="102"/>
      <c r="G652" s="105">
        <v>4280</v>
      </c>
    </row>
    <row r="653" spans="1:7" ht="12">
      <c r="A653" s="106"/>
      <c r="B653" s="106"/>
      <c r="C653" s="104" t="s">
        <v>489</v>
      </c>
      <c r="D653" s="104" t="s">
        <v>7</v>
      </c>
      <c r="E653" s="104" t="s">
        <v>7</v>
      </c>
      <c r="F653" s="102"/>
      <c r="G653" s="105">
        <v>104.26</v>
      </c>
    </row>
    <row r="654" spans="1:7" ht="12">
      <c r="A654" s="104" t="s">
        <v>404</v>
      </c>
      <c r="B654" s="102"/>
      <c r="C654" s="102"/>
      <c r="D654" s="102"/>
      <c r="E654" s="102"/>
      <c r="F654" s="102"/>
      <c r="G654" s="105">
        <v>90000</v>
      </c>
    </row>
    <row r="655" spans="1:7" ht="12">
      <c r="A655" s="104" t="s">
        <v>427</v>
      </c>
      <c r="B655" s="107">
        <v>43661</v>
      </c>
      <c r="C655" s="104" t="s">
        <v>426</v>
      </c>
      <c r="D655" s="104" t="s">
        <v>7</v>
      </c>
      <c r="E655" s="104" t="s">
        <v>7</v>
      </c>
      <c r="F655" s="102"/>
      <c r="G655" s="105">
        <v>200</v>
      </c>
    </row>
    <row r="656" spans="1:7" ht="12">
      <c r="A656" s="106"/>
      <c r="B656" s="106"/>
      <c r="C656" s="104" t="s">
        <v>429</v>
      </c>
      <c r="D656" s="104" t="s">
        <v>7</v>
      </c>
      <c r="E656" s="104" t="s">
        <v>7</v>
      </c>
      <c r="F656" s="102"/>
      <c r="G656" s="105">
        <v>2600</v>
      </c>
    </row>
    <row r="657" spans="1:7" ht="12">
      <c r="A657" s="106"/>
      <c r="B657" s="106"/>
      <c r="C657" s="104" t="s">
        <v>430</v>
      </c>
      <c r="D657" s="104" t="s">
        <v>7</v>
      </c>
      <c r="E657" s="104" t="s">
        <v>7</v>
      </c>
      <c r="F657" s="102"/>
      <c r="G657" s="105">
        <v>1600</v>
      </c>
    </row>
    <row r="658" spans="1:7" ht="12">
      <c r="A658" s="106"/>
      <c r="B658" s="107">
        <v>43662</v>
      </c>
      <c r="C658" s="104" t="s">
        <v>433</v>
      </c>
      <c r="D658" s="104" t="s">
        <v>7</v>
      </c>
      <c r="E658" s="104" t="s">
        <v>7</v>
      </c>
      <c r="F658" s="102"/>
      <c r="G658" s="105">
        <v>100</v>
      </c>
    </row>
    <row r="659" spans="1:7" ht="12">
      <c r="A659" s="106"/>
      <c r="B659" s="107">
        <v>43663</v>
      </c>
      <c r="C659" s="104" t="s">
        <v>435</v>
      </c>
      <c r="D659" s="104" t="s">
        <v>7</v>
      </c>
      <c r="E659" s="104" t="s">
        <v>7</v>
      </c>
      <c r="F659" s="102"/>
      <c r="G659" s="105">
        <v>800</v>
      </c>
    </row>
    <row r="660" spans="1:7" ht="12">
      <c r="A660" s="106"/>
      <c r="B660" s="107">
        <v>43664</v>
      </c>
      <c r="C660" s="104" t="s">
        <v>438</v>
      </c>
      <c r="D660" s="104" t="s">
        <v>7</v>
      </c>
      <c r="E660" s="104" t="s">
        <v>7</v>
      </c>
      <c r="F660" s="102"/>
      <c r="G660" s="105">
        <v>100</v>
      </c>
    </row>
    <row r="661" spans="1:7" ht="12">
      <c r="A661" s="106"/>
      <c r="B661" s="107">
        <v>43665</v>
      </c>
      <c r="C661" s="104" t="s">
        <v>443</v>
      </c>
      <c r="D661" s="104" t="s">
        <v>7</v>
      </c>
      <c r="E661" s="104" t="s">
        <v>7</v>
      </c>
      <c r="F661" s="102"/>
      <c r="G661" s="105">
        <v>100</v>
      </c>
    </row>
    <row r="662" spans="1:7" ht="12">
      <c r="A662" s="106"/>
      <c r="B662" s="107">
        <v>43668</v>
      </c>
      <c r="C662" s="104" t="s">
        <v>446</v>
      </c>
      <c r="D662" s="104" t="s">
        <v>7</v>
      </c>
      <c r="E662" s="104" t="s">
        <v>7</v>
      </c>
      <c r="F662" s="102"/>
      <c r="G662" s="105">
        <v>200</v>
      </c>
    </row>
    <row r="663" spans="1:7" ht="12">
      <c r="A663" s="106"/>
      <c r="B663" s="107">
        <v>43670</v>
      </c>
      <c r="C663" s="104" t="s">
        <v>454</v>
      </c>
      <c r="D663" s="104" t="s">
        <v>7</v>
      </c>
      <c r="E663" s="104" t="s">
        <v>7</v>
      </c>
      <c r="F663" s="102"/>
      <c r="G663" s="105">
        <v>700</v>
      </c>
    </row>
    <row r="664" spans="1:7" ht="12">
      <c r="A664" s="106"/>
      <c r="B664" s="107">
        <v>43671</v>
      </c>
      <c r="C664" s="104" t="s">
        <v>455</v>
      </c>
      <c r="D664" s="104" t="s">
        <v>7</v>
      </c>
      <c r="E664" s="104" t="s">
        <v>7</v>
      </c>
      <c r="F664" s="102"/>
      <c r="G664" s="105">
        <v>700</v>
      </c>
    </row>
    <row r="665" spans="1:7" ht="12">
      <c r="A665" s="106"/>
      <c r="B665" s="107">
        <v>43675</v>
      </c>
      <c r="C665" s="104" t="s">
        <v>458</v>
      </c>
      <c r="D665" s="104" t="s">
        <v>7</v>
      </c>
      <c r="E665" s="104" t="s">
        <v>7</v>
      </c>
      <c r="F665" s="102"/>
      <c r="G665" s="105">
        <v>700</v>
      </c>
    </row>
    <row r="666" spans="1:7" ht="12">
      <c r="A666" s="106"/>
      <c r="B666" s="107">
        <v>43677</v>
      </c>
      <c r="C666" s="104" t="s">
        <v>459</v>
      </c>
      <c r="D666" s="104" t="s">
        <v>7</v>
      </c>
      <c r="E666" s="104" t="s">
        <v>7</v>
      </c>
      <c r="F666" s="102"/>
      <c r="G666" s="105">
        <v>350</v>
      </c>
    </row>
    <row r="667" spans="1:7" ht="12">
      <c r="A667" s="106"/>
      <c r="B667" s="107">
        <v>43678</v>
      </c>
      <c r="C667" s="104" t="s">
        <v>319</v>
      </c>
      <c r="D667" s="104" t="s">
        <v>7</v>
      </c>
      <c r="E667" s="104" t="s">
        <v>7</v>
      </c>
      <c r="F667" s="102"/>
      <c r="G667" s="105">
        <v>21850</v>
      </c>
    </row>
    <row r="668" spans="1:7" ht="12">
      <c r="A668" s="104" t="s">
        <v>432</v>
      </c>
      <c r="B668" s="102"/>
      <c r="C668" s="102"/>
      <c r="D668" s="102"/>
      <c r="E668" s="102"/>
      <c r="F668" s="102"/>
      <c r="G668" s="105">
        <v>30000</v>
      </c>
    </row>
    <row r="669" spans="1:7" ht="12">
      <c r="A669" s="104" t="s">
        <v>439</v>
      </c>
      <c r="B669" s="107">
        <v>43665</v>
      </c>
      <c r="C669" s="104" t="s">
        <v>440</v>
      </c>
      <c r="D669" s="104" t="s">
        <v>441</v>
      </c>
      <c r="E669" s="104" t="s">
        <v>442</v>
      </c>
      <c r="F669" s="104">
        <v>1000</v>
      </c>
      <c r="G669" s="105">
        <v>1000</v>
      </c>
    </row>
    <row r="670" spans="1:7" ht="12">
      <c r="A670" s="106"/>
      <c r="B670" s="106"/>
      <c r="C670" s="104" t="s">
        <v>444</v>
      </c>
      <c r="D670" s="104" t="s">
        <v>7</v>
      </c>
      <c r="E670" s="104" t="s">
        <v>7</v>
      </c>
      <c r="F670" s="102"/>
      <c r="G670" s="105">
        <v>500</v>
      </c>
    </row>
    <row r="671" spans="1:7" ht="12">
      <c r="A671" s="106"/>
      <c r="B671" s="107">
        <v>43668</v>
      </c>
      <c r="C671" s="104" t="s">
        <v>446</v>
      </c>
      <c r="D671" s="104" t="s">
        <v>7</v>
      </c>
      <c r="E671" s="104" t="s">
        <v>7</v>
      </c>
      <c r="F671" s="102"/>
      <c r="G671" s="105">
        <v>21050</v>
      </c>
    </row>
    <row r="672" spans="1:7" ht="12">
      <c r="A672" s="106"/>
      <c r="B672" s="106"/>
      <c r="C672" s="104" t="s">
        <v>448</v>
      </c>
      <c r="D672" s="104" t="s">
        <v>7</v>
      </c>
      <c r="E672" s="104" t="s">
        <v>7</v>
      </c>
      <c r="F672" s="102"/>
      <c r="G672" s="105">
        <v>3200</v>
      </c>
    </row>
    <row r="673" spans="1:7" ht="12">
      <c r="A673" s="106"/>
      <c r="B673" s="106"/>
      <c r="C673" s="104" t="s">
        <v>449</v>
      </c>
      <c r="D673" s="104" t="s">
        <v>7</v>
      </c>
      <c r="E673" s="104" t="s">
        <v>7</v>
      </c>
      <c r="F673" s="102"/>
      <c r="G673" s="105">
        <v>1300</v>
      </c>
    </row>
    <row r="674" spans="1:7" ht="12">
      <c r="A674" s="106"/>
      <c r="B674" s="107">
        <v>43675</v>
      </c>
      <c r="C674" s="104" t="s">
        <v>59</v>
      </c>
      <c r="D674" s="104" t="s">
        <v>7</v>
      </c>
      <c r="E674" s="104" t="s">
        <v>7</v>
      </c>
      <c r="F674" s="102"/>
      <c r="G674" s="105">
        <v>72950</v>
      </c>
    </row>
    <row r="675" spans="1:7" ht="12">
      <c r="A675" s="104" t="s">
        <v>445</v>
      </c>
      <c r="B675" s="102"/>
      <c r="C675" s="102"/>
      <c r="D675" s="102"/>
      <c r="E675" s="102"/>
      <c r="F675" s="102"/>
      <c r="G675" s="105">
        <v>100000</v>
      </c>
    </row>
    <row r="676" spans="1:7" ht="12">
      <c r="A676" s="104" t="s">
        <v>493</v>
      </c>
      <c r="B676" s="107">
        <v>43697</v>
      </c>
      <c r="C676" s="104" t="s">
        <v>20</v>
      </c>
      <c r="D676" s="104" t="s">
        <v>7</v>
      </c>
      <c r="E676" s="104" t="s">
        <v>7</v>
      </c>
      <c r="F676" s="102"/>
      <c r="G676" s="105">
        <v>0.6799999999999999</v>
      </c>
    </row>
    <row r="677" spans="1:7" ht="12">
      <c r="A677" s="106"/>
      <c r="B677" s="106"/>
      <c r="C677" s="104" t="s">
        <v>490</v>
      </c>
      <c r="D677" s="104" t="s">
        <v>491</v>
      </c>
      <c r="E677" s="104" t="s">
        <v>492</v>
      </c>
      <c r="F677" s="104">
        <v>0.44</v>
      </c>
      <c r="G677" s="105">
        <v>0.44</v>
      </c>
    </row>
    <row r="678" spans="1:7" ht="12">
      <c r="A678" s="106"/>
      <c r="B678" s="106"/>
      <c r="C678" s="104" t="s">
        <v>494</v>
      </c>
      <c r="D678" s="104" t="s">
        <v>7</v>
      </c>
      <c r="E678" s="104" t="s">
        <v>7</v>
      </c>
      <c r="F678" s="102"/>
      <c r="G678" s="105">
        <v>1180</v>
      </c>
    </row>
    <row r="679" spans="1:7" ht="12">
      <c r="A679" s="106"/>
      <c r="B679" s="107">
        <v>43698</v>
      </c>
      <c r="C679" s="104" t="s">
        <v>20</v>
      </c>
      <c r="D679" s="104" t="s">
        <v>7</v>
      </c>
      <c r="E679" s="104" t="s">
        <v>7</v>
      </c>
      <c r="F679" s="102"/>
      <c r="G679" s="105">
        <v>0.56</v>
      </c>
    </row>
    <row r="680" spans="1:7" ht="12">
      <c r="A680" s="106"/>
      <c r="B680" s="107">
        <v>43699</v>
      </c>
      <c r="C680" s="104" t="s">
        <v>20</v>
      </c>
      <c r="D680" s="104" t="s">
        <v>7</v>
      </c>
      <c r="E680" s="104" t="s">
        <v>7</v>
      </c>
      <c r="F680" s="102"/>
      <c r="G680" s="105">
        <v>1.48</v>
      </c>
    </row>
    <row r="681" spans="1:7" ht="12">
      <c r="A681" s="106"/>
      <c r="B681" s="106"/>
      <c r="C681" s="104" t="s">
        <v>496</v>
      </c>
      <c r="D681" s="104" t="s">
        <v>7</v>
      </c>
      <c r="E681" s="104" t="s">
        <v>7</v>
      </c>
      <c r="F681" s="102"/>
      <c r="G681" s="105">
        <v>1260</v>
      </c>
    </row>
    <row r="682" spans="1:7" ht="12">
      <c r="A682" s="106"/>
      <c r="B682" s="107">
        <v>43700</v>
      </c>
      <c r="C682" s="104" t="s">
        <v>20</v>
      </c>
      <c r="D682" s="104" t="s">
        <v>7</v>
      </c>
      <c r="E682" s="104" t="s">
        <v>7</v>
      </c>
      <c r="F682" s="102"/>
      <c r="G682" s="105">
        <v>0.9299999999999999</v>
      </c>
    </row>
    <row r="683" spans="1:7" ht="12">
      <c r="A683" s="106"/>
      <c r="B683" s="106"/>
      <c r="C683" s="104" t="s">
        <v>497</v>
      </c>
      <c r="D683" s="104" t="s">
        <v>7</v>
      </c>
      <c r="E683" s="104" t="s">
        <v>7</v>
      </c>
      <c r="F683" s="102"/>
      <c r="G683" s="105">
        <v>700</v>
      </c>
    </row>
    <row r="684" spans="1:7" ht="12">
      <c r="A684" s="106"/>
      <c r="B684" s="107">
        <v>43701</v>
      </c>
      <c r="C684" s="104" t="s">
        <v>498</v>
      </c>
      <c r="D684" s="104" t="s">
        <v>7</v>
      </c>
      <c r="E684" s="104" t="s">
        <v>7</v>
      </c>
      <c r="F684" s="102"/>
      <c r="G684" s="105">
        <v>1200</v>
      </c>
    </row>
    <row r="685" spans="1:7" ht="12">
      <c r="A685" s="106"/>
      <c r="B685" s="107">
        <v>43702</v>
      </c>
      <c r="C685" s="104" t="s">
        <v>20</v>
      </c>
      <c r="D685" s="104" t="s">
        <v>7</v>
      </c>
      <c r="E685" s="104" t="s">
        <v>7</v>
      </c>
      <c r="F685" s="102"/>
      <c r="G685" s="105">
        <v>1.82</v>
      </c>
    </row>
    <row r="686" spans="1:7" ht="12">
      <c r="A686" s="106"/>
      <c r="B686" s="106"/>
      <c r="C686" s="104" t="s">
        <v>499</v>
      </c>
      <c r="D686" s="104" t="s">
        <v>7</v>
      </c>
      <c r="E686" s="104" t="s">
        <v>7</v>
      </c>
      <c r="F686" s="102"/>
      <c r="G686" s="105">
        <v>1300</v>
      </c>
    </row>
    <row r="687" spans="1:7" ht="12">
      <c r="A687" s="106"/>
      <c r="B687" s="107">
        <v>43704</v>
      </c>
      <c r="C687" s="104" t="s">
        <v>20</v>
      </c>
      <c r="D687" s="104" t="s">
        <v>7</v>
      </c>
      <c r="E687" s="104" t="s">
        <v>7</v>
      </c>
      <c r="F687" s="102"/>
      <c r="G687" s="105">
        <v>0.8999999999999999</v>
      </c>
    </row>
    <row r="688" spans="1:7" ht="12">
      <c r="A688" s="106"/>
      <c r="B688" s="107">
        <v>43705</v>
      </c>
      <c r="C688" s="104" t="s">
        <v>214</v>
      </c>
      <c r="D688" s="104" t="s">
        <v>93</v>
      </c>
      <c r="E688" s="104" t="s">
        <v>181</v>
      </c>
      <c r="F688" s="104">
        <v>700</v>
      </c>
      <c r="G688" s="105">
        <v>700</v>
      </c>
    </row>
    <row r="689" spans="1:7" ht="12">
      <c r="A689" s="106"/>
      <c r="B689" s="106"/>
      <c r="C689" s="104" t="s">
        <v>501</v>
      </c>
      <c r="D689" s="104" t="s">
        <v>7</v>
      </c>
      <c r="E689" s="104" t="s">
        <v>7</v>
      </c>
      <c r="F689" s="102"/>
      <c r="G689" s="105">
        <v>1000</v>
      </c>
    </row>
    <row r="690" spans="1:7" ht="12">
      <c r="A690" s="106"/>
      <c r="B690" s="106"/>
      <c r="C690" s="104" t="s">
        <v>502</v>
      </c>
      <c r="D690" s="104" t="s">
        <v>7</v>
      </c>
      <c r="E690" s="104" t="s">
        <v>7</v>
      </c>
      <c r="F690" s="102"/>
      <c r="G690" s="105">
        <v>1400</v>
      </c>
    </row>
    <row r="691" spans="1:7" ht="12">
      <c r="A691" s="106"/>
      <c r="B691" s="107">
        <v>43706</v>
      </c>
      <c r="C691" s="104" t="s">
        <v>20</v>
      </c>
      <c r="D691" s="104" t="s">
        <v>7</v>
      </c>
      <c r="E691" s="104" t="s">
        <v>7</v>
      </c>
      <c r="F691" s="102"/>
      <c r="G691" s="105">
        <v>0.7</v>
      </c>
    </row>
    <row r="692" spans="1:7" ht="12">
      <c r="A692" s="106"/>
      <c r="B692" s="106"/>
      <c r="C692" s="104" t="s">
        <v>503</v>
      </c>
      <c r="D692" s="104" t="s">
        <v>7</v>
      </c>
      <c r="E692" s="104" t="s">
        <v>7</v>
      </c>
      <c r="F692" s="102"/>
      <c r="G692" s="105">
        <v>1900</v>
      </c>
    </row>
    <row r="693" spans="1:7" ht="12">
      <c r="A693" s="106"/>
      <c r="B693" s="107">
        <v>43707</v>
      </c>
      <c r="C693" s="104" t="s">
        <v>20</v>
      </c>
      <c r="D693" s="104" t="s">
        <v>7</v>
      </c>
      <c r="E693" s="104" t="s">
        <v>7</v>
      </c>
      <c r="F693" s="102"/>
      <c r="G693" s="105">
        <v>5.26</v>
      </c>
    </row>
    <row r="694" spans="1:7" ht="12">
      <c r="A694" s="106"/>
      <c r="B694" s="106"/>
      <c r="C694" s="104" t="s">
        <v>447</v>
      </c>
      <c r="D694" s="104" t="s">
        <v>7</v>
      </c>
      <c r="E694" s="104" t="s">
        <v>7</v>
      </c>
      <c r="F694" s="102"/>
      <c r="G694" s="105">
        <v>5000</v>
      </c>
    </row>
    <row r="695" spans="1:7" ht="12">
      <c r="A695" s="106"/>
      <c r="B695" s="107">
        <v>43708</v>
      </c>
      <c r="C695" s="104" t="s">
        <v>504</v>
      </c>
      <c r="D695" s="104" t="s">
        <v>7</v>
      </c>
      <c r="E695" s="104" t="s">
        <v>7</v>
      </c>
      <c r="F695" s="102"/>
      <c r="G695" s="105">
        <v>1000</v>
      </c>
    </row>
    <row r="696" spans="1:7" ht="12">
      <c r="A696" s="106"/>
      <c r="B696" s="107">
        <v>43709</v>
      </c>
      <c r="C696" s="104" t="s">
        <v>20</v>
      </c>
      <c r="D696" s="104" t="s">
        <v>7</v>
      </c>
      <c r="E696" s="104" t="s">
        <v>7</v>
      </c>
      <c r="F696" s="102"/>
      <c r="G696" s="105">
        <v>1.34</v>
      </c>
    </row>
    <row r="697" spans="1:7" ht="12">
      <c r="A697" s="106"/>
      <c r="B697" s="107">
        <v>43710</v>
      </c>
      <c r="C697" s="104" t="s">
        <v>505</v>
      </c>
      <c r="D697" s="104" t="s">
        <v>7</v>
      </c>
      <c r="E697" s="104" t="s">
        <v>7</v>
      </c>
      <c r="F697" s="102"/>
      <c r="G697" s="105">
        <v>700</v>
      </c>
    </row>
    <row r="698" spans="1:7" ht="12">
      <c r="A698" s="106"/>
      <c r="B698" s="106"/>
      <c r="C698" s="104" t="s">
        <v>506</v>
      </c>
      <c r="D698" s="104" t="s">
        <v>7</v>
      </c>
      <c r="E698" s="104" t="s">
        <v>7</v>
      </c>
      <c r="F698" s="102"/>
      <c r="G698" s="105">
        <v>500</v>
      </c>
    </row>
    <row r="699" spans="1:7" ht="12">
      <c r="A699" s="106"/>
      <c r="B699" s="106"/>
      <c r="C699" s="104" t="s">
        <v>509</v>
      </c>
      <c r="D699" s="104" t="s">
        <v>7</v>
      </c>
      <c r="E699" s="104" t="s">
        <v>7</v>
      </c>
      <c r="F699" s="102"/>
      <c r="G699" s="105">
        <v>72</v>
      </c>
    </row>
    <row r="700" spans="1:7" ht="12">
      <c r="A700" s="106"/>
      <c r="B700" s="106"/>
      <c r="C700" s="104" t="s">
        <v>510</v>
      </c>
      <c r="D700" s="104" t="s">
        <v>7</v>
      </c>
      <c r="E700" s="104" t="s">
        <v>7</v>
      </c>
      <c r="F700" s="102"/>
      <c r="G700" s="105">
        <v>2700</v>
      </c>
    </row>
    <row r="701" spans="1:7" ht="12">
      <c r="A701" s="106"/>
      <c r="B701" s="107">
        <v>43711</v>
      </c>
      <c r="C701" s="104" t="s">
        <v>20</v>
      </c>
      <c r="D701" s="104" t="s">
        <v>7</v>
      </c>
      <c r="E701" s="104" t="s">
        <v>7</v>
      </c>
      <c r="F701" s="102"/>
      <c r="G701" s="105">
        <v>2.98</v>
      </c>
    </row>
    <row r="702" spans="1:7" ht="12">
      <c r="A702" s="106"/>
      <c r="B702" s="107">
        <v>43712</v>
      </c>
      <c r="C702" s="104" t="s">
        <v>20</v>
      </c>
      <c r="D702" s="104" t="s">
        <v>7</v>
      </c>
      <c r="E702" s="104" t="s">
        <v>7</v>
      </c>
      <c r="F702" s="102"/>
      <c r="G702" s="105">
        <v>13.43</v>
      </c>
    </row>
    <row r="703" spans="1:7" ht="12">
      <c r="A703" s="106"/>
      <c r="B703" s="107">
        <v>43713</v>
      </c>
      <c r="C703" s="104" t="s">
        <v>20</v>
      </c>
      <c r="D703" s="104" t="s">
        <v>7</v>
      </c>
      <c r="E703" s="104" t="s">
        <v>7</v>
      </c>
      <c r="F703" s="102"/>
      <c r="G703" s="105">
        <v>3.31</v>
      </c>
    </row>
    <row r="704" spans="1:7" ht="12">
      <c r="A704" s="106"/>
      <c r="B704" s="106"/>
      <c r="C704" s="104" t="s">
        <v>511</v>
      </c>
      <c r="D704" s="104" t="s">
        <v>7</v>
      </c>
      <c r="E704" s="104" t="s">
        <v>7</v>
      </c>
      <c r="F704" s="102"/>
      <c r="G704" s="105">
        <v>12000</v>
      </c>
    </row>
    <row r="705" spans="1:7" ht="12">
      <c r="A705" s="106"/>
      <c r="B705" s="106"/>
      <c r="C705" s="104" t="s">
        <v>514</v>
      </c>
      <c r="D705" s="104" t="s">
        <v>7</v>
      </c>
      <c r="E705" s="104" t="s">
        <v>7</v>
      </c>
      <c r="F705" s="102"/>
      <c r="G705" s="105">
        <v>1400</v>
      </c>
    </row>
    <row r="706" spans="1:7" ht="12">
      <c r="A706" s="106"/>
      <c r="B706" s="107">
        <v>43714</v>
      </c>
      <c r="C706" s="104" t="s">
        <v>20</v>
      </c>
      <c r="D706" s="104" t="s">
        <v>7</v>
      </c>
      <c r="E706" s="104" t="s">
        <v>7</v>
      </c>
      <c r="F706" s="102"/>
      <c r="G706" s="105">
        <v>4.93</v>
      </c>
    </row>
    <row r="707" spans="1:7" ht="12">
      <c r="A707" s="106"/>
      <c r="B707" s="106"/>
      <c r="C707" s="104" t="s">
        <v>515</v>
      </c>
      <c r="D707" s="104" t="s">
        <v>7</v>
      </c>
      <c r="E707" s="104" t="s">
        <v>7</v>
      </c>
      <c r="F707" s="102"/>
      <c r="G707" s="105">
        <v>4550</v>
      </c>
    </row>
    <row r="708" spans="1:7" ht="12">
      <c r="A708" s="106"/>
      <c r="B708" s="107">
        <v>43716</v>
      </c>
      <c r="C708" s="104" t="s">
        <v>20</v>
      </c>
      <c r="D708" s="104" t="s">
        <v>7</v>
      </c>
      <c r="E708" s="104" t="s">
        <v>7</v>
      </c>
      <c r="F708" s="102"/>
      <c r="G708" s="105">
        <v>1.06</v>
      </c>
    </row>
    <row r="709" spans="1:7" ht="12">
      <c r="A709" s="106"/>
      <c r="B709" s="107">
        <v>43718</v>
      </c>
      <c r="C709" s="104" t="s">
        <v>20</v>
      </c>
      <c r="D709" s="104" t="s">
        <v>7</v>
      </c>
      <c r="E709" s="104" t="s">
        <v>7</v>
      </c>
      <c r="F709" s="102"/>
      <c r="G709" s="105">
        <v>7.239999999999999</v>
      </c>
    </row>
    <row r="710" spans="1:7" ht="12">
      <c r="A710" s="106"/>
      <c r="B710" s="107">
        <v>43719</v>
      </c>
      <c r="C710" s="104" t="s">
        <v>20</v>
      </c>
      <c r="D710" s="104" t="s">
        <v>7</v>
      </c>
      <c r="E710" s="104" t="s">
        <v>7</v>
      </c>
      <c r="F710" s="102"/>
      <c r="G710" s="105">
        <v>9.969999999999999</v>
      </c>
    </row>
    <row r="711" spans="1:7" ht="12">
      <c r="A711" s="106"/>
      <c r="B711" s="106"/>
      <c r="C711" s="104" t="s">
        <v>520</v>
      </c>
      <c r="D711" s="104" t="s">
        <v>7</v>
      </c>
      <c r="E711" s="104" t="s">
        <v>7</v>
      </c>
      <c r="F711" s="102"/>
      <c r="G711" s="105">
        <v>500</v>
      </c>
    </row>
    <row r="712" spans="1:7" ht="12">
      <c r="A712" s="106"/>
      <c r="B712" s="106"/>
      <c r="C712" s="104" t="s">
        <v>521</v>
      </c>
      <c r="D712" s="104" t="s">
        <v>7</v>
      </c>
      <c r="E712" s="104" t="s">
        <v>7</v>
      </c>
      <c r="F712" s="102"/>
      <c r="G712" s="105">
        <v>2240</v>
      </c>
    </row>
    <row r="713" spans="1:7" ht="12">
      <c r="A713" s="106"/>
      <c r="B713" s="107">
        <v>43720</v>
      </c>
      <c r="C713" s="104" t="s">
        <v>20</v>
      </c>
      <c r="D713" s="104" t="s">
        <v>7</v>
      </c>
      <c r="E713" s="104" t="s">
        <v>7</v>
      </c>
      <c r="F713" s="102"/>
      <c r="G713" s="105">
        <v>1.49</v>
      </c>
    </row>
    <row r="714" spans="1:7" ht="12">
      <c r="A714" s="106"/>
      <c r="B714" s="106"/>
      <c r="C714" s="104" t="s">
        <v>522</v>
      </c>
      <c r="D714" s="104" t="s">
        <v>523</v>
      </c>
      <c r="E714" s="104" t="s">
        <v>524</v>
      </c>
      <c r="F714" s="104">
        <v>0.27</v>
      </c>
      <c r="G714" s="105">
        <v>0.27</v>
      </c>
    </row>
    <row r="715" spans="1:7" ht="12">
      <c r="A715" s="106"/>
      <c r="B715" s="106"/>
      <c r="C715" s="104" t="s">
        <v>525</v>
      </c>
      <c r="D715" s="104" t="s">
        <v>7</v>
      </c>
      <c r="E715" s="104" t="s">
        <v>7</v>
      </c>
      <c r="F715" s="102"/>
      <c r="G715" s="105">
        <v>490</v>
      </c>
    </row>
    <row r="716" spans="1:7" ht="12">
      <c r="A716" s="106"/>
      <c r="B716" s="107">
        <v>43721</v>
      </c>
      <c r="C716" s="104" t="s">
        <v>20</v>
      </c>
      <c r="D716" s="104" t="s">
        <v>7</v>
      </c>
      <c r="E716" s="104" t="s">
        <v>7</v>
      </c>
      <c r="F716" s="102"/>
      <c r="G716" s="105">
        <v>4.08</v>
      </c>
    </row>
    <row r="717" spans="1:7" ht="12">
      <c r="A717" s="106"/>
      <c r="B717" s="106"/>
      <c r="C717" s="104" t="s">
        <v>526</v>
      </c>
      <c r="D717" s="104" t="s">
        <v>7</v>
      </c>
      <c r="E717" s="104" t="s">
        <v>7</v>
      </c>
      <c r="F717" s="102"/>
      <c r="G717" s="105">
        <v>700</v>
      </c>
    </row>
    <row r="718" spans="1:7" ht="12">
      <c r="A718" s="106"/>
      <c r="B718" s="107">
        <v>43723</v>
      </c>
      <c r="C718" s="104" t="s">
        <v>20</v>
      </c>
      <c r="D718" s="104" t="s">
        <v>7</v>
      </c>
      <c r="E718" s="104" t="s">
        <v>7</v>
      </c>
      <c r="F718" s="102"/>
      <c r="G718" s="105">
        <v>3.23</v>
      </c>
    </row>
    <row r="719" spans="1:7" ht="12">
      <c r="A719" s="106"/>
      <c r="B719" s="107">
        <v>43724</v>
      </c>
      <c r="C719" s="104" t="s">
        <v>527</v>
      </c>
      <c r="D719" s="104" t="s">
        <v>7</v>
      </c>
      <c r="E719" s="104" t="s">
        <v>7</v>
      </c>
      <c r="F719" s="102"/>
      <c r="G719" s="105">
        <v>700</v>
      </c>
    </row>
    <row r="720" spans="1:7" ht="12">
      <c r="A720" s="106"/>
      <c r="B720" s="107">
        <v>43725</v>
      </c>
      <c r="C720" s="104" t="s">
        <v>20</v>
      </c>
      <c r="D720" s="104" t="s">
        <v>7</v>
      </c>
      <c r="E720" s="104" t="s">
        <v>7</v>
      </c>
      <c r="F720" s="102"/>
      <c r="G720" s="105">
        <v>2.16</v>
      </c>
    </row>
    <row r="721" spans="1:7" ht="12">
      <c r="A721" s="106"/>
      <c r="B721" s="107">
        <v>43726</v>
      </c>
      <c r="C721" s="104" t="s">
        <v>20</v>
      </c>
      <c r="D721" s="104" t="s">
        <v>7</v>
      </c>
      <c r="E721" s="104" t="s">
        <v>7</v>
      </c>
      <c r="F721" s="102"/>
      <c r="G721" s="105">
        <v>3.71</v>
      </c>
    </row>
    <row r="722" spans="1:7" ht="12">
      <c r="A722" s="106"/>
      <c r="B722" s="106"/>
      <c r="C722" s="104" t="s">
        <v>530</v>
      </c>
      <c r="D722" s="104" t="s">
        <v>531</v>
      </c>
      <c r="E722" s="104" t="s">
        <v>250</v>
      </c>
      <c r="F722" s="104">
        <v>50.39</v>
      </c>
      <c r="G722" s="105">
        <v>50.39</v>
      </c>
    </row>
    <row r="723" spans="1:7" ht="12">
      <c r="A723" s="106"/>
      <c r="B723" s="106"/>
      <c r="C723" s="104" t="s">
        <v>532</v>
      </c>
      <c r="D723" s="104" t="s">
        <v>93</v>
      </c>
      <c r="E723" s="104" t="s">
        <v>533</v>
      </c>
      <c r="F723" s="104">
        <v>200</v>
      </c>
      <c r="G723" s="105">
        <v>200</v>
      </c>
    </row>
    <row r="724" spans="1:7" ht="12">
      <c r="A724" s="106"/>
      <c r="B724" s="106"/>
      <c r="C724" s="104" t="s">
        <v>536</v>
      </c>
      <c r="D724" s="104" t="s">
        <v>7</v>
      </c>
      <c r="E724" s="104" t="s">
        <v>7</v>
      </c>
      <c r="F724" s="102"/>
      <c r="G724" s="105">
        <v>700</v>
      </c>
    </row>
    <row r="725" spans="1:7" ht="12">
      <c r="A725" s="106"/>
      <c r="B725" s="106"/>
      <c r="C725" s="104" t="s">
        <v>538</v>
      </c>
      <c r="D725" s="104" t="s">
        <v>7</v>
      </c>
      <c r="E725" s="104" t="s">
        <v>7</v>
      </c>
      <c r="F725" s="102"/>
      <c r="G725" s="105">
        <v>22140</v>
      </c>
    </row>
    <row r="726" spans="1:7" ht="12">
      <c r="A726" s="106"/>
      <c r="B726" s="107">
        <v>43727</v>
      </c>
      <c r="C726" s="104" t="s">
        <v>20</v>
      </c>
      <c r="D726" s="104" t="s">
        <v>7</v>
      </c>
      <c r="E726" s="104" t="s">
        <v>7</v>
      </c>
      <c r="F726" s="102"/>
      <c r="G726" s="105">
        <v>2.3000000000000003</v>
      </c>
    </row>
    <row r="727" spans="1:7" ht="12">
      <c r="A727" s="106"/>
      <c r="B727" s="106"/>
      <c r="C727" s="104" t="s">
        <v>539</v>
      </c>
      <c r="D727" s="104" t="s">
        <v>7</v>
      </c>
      <c r="E727" s="104" t="s">
        <v>7</v>
      </c>
      <c r="F727" s="102"/>
      <c r="G727" s="105">
        <v>22227</v>
      </c>
    </row>
    <row r="728" spans="1:7" ht="12">
      <c r="A728" s="106"/>
      <c r="B728" s="106"/>
      <c r="C728" s="104" t="s">
        <v>541</v>
      </c>
      <c r="D728" s="104" t="s">
        <v>48</v>
      </c>
      <c r="E728" s="104" t="s">
        <v>111</v>
      </c>
      <c r="F728" s="104">
        <v>10416.34</v>
      </c>
      <c r="G728" s="105">
        <v>10416.34</v>
      </c>
    </row>
    <row r="729" spans="1:7" ht="12">
      <c r="A729" s="104" t="s">
        <v>495</v>
      </c>
      <c r="B729" s="102"/>
      <c r="C729" s="102"/>
      <c r="D729" s="102"/>
      <c r="E729" s="102"/>
      <c r="F729" s="102"/>
      <c r="G729" s="105">
        <v>99000</v>
      </c>
    </row>
    <row r="730" spans="1:7" ht="12">
      <c r="A730" s="104" t="s">
        <v>513</v>
      </c>
      <c r="B730" s="107">
        <v>43713</v>
      </c>
      <c r="C730" s="104" t="s">
        <v>512</v>
      </c>
      <c r="D730" s="104" t="s">
        <v>7</v>
      </c>
      <c r="E730" s="104" t="s">
        <v>7</v>
      </c>
      <c r="F730" s="102"/>
      <c r="G730" s="105">
        <v>100</v>
      </c>
    </row>
    <row r="731" spans="1:7" ht="12">
      <c r="A731" s="106"/>
      <c r="B731" s="107">
        <v>43714</v>
      </c>
      <c r="C731" s="104" t="s">
        <v>515</v>
      </c>
      <c r="D731" s="104" t="s">
        <v>7</v>
      </c>
      <c r="E731" s="104" t="s">
        <v>7</v>
      </c>
      <c r="F731" s="102"/>
      <c r="G731" s="105">
        <v>1100</v>
      </c>
    </row>
    <row r="732" spans="1:7" ht="12">
      <c r="A732" s="106"/>
      <c r="B732" s="107">
        <v>43716</v>
      </c>
      <c r="C732" s="104" t="s">
        <v>517</v>
      </c>
      <c r="D732" s="104" t="s">
        <v>7</v>
      </c>
      <c r="E732" s="104" t="s">
        <v>7</v>
      </c>
      <c r="F732" s="102"/>
      <c r="G732" s="105">
        <v>1000</v>
      </c>
    </row>
    <row r="733" spans="1:7" ht="12">
      <c r="A733" s="106"/>
      <c r="B733" s="107">
        <v>43725</v>
      </c>
      <c r="C733" s="104" t="s">
        <v>528</v>
      </c>
      <c r="D733" s="104" t="s">
        <v>7</v>
      </c>
      <c r="E733" s="104" t="s">
        <v>7</v>
      </c>
      <c r="F733" s="102"/>
      <c r="G733" s="105">
        <v>838</v>
      </c>
    </row>
    <row r="734" spans="1:7" ht="12">
      <c r="A734" s="106"/>
      <c r="B734" s="107">
        <v>43727</v>
      </c>
      <c r="C734" s="104" t="s">
        <v>540</v>
      </c>
      <c r="D734" s="104" t="s">
        <v>7</v>
      </c>
      <c r="E734" s="104" t="s">
        <v>7</v>
      </c>
      <c r="F734" s="102"/>
      <c r="G734" s="105">
        <v>74</v>
      </c>
    </row>
    <row r="735" spans="1:7" ht="12">
      <c r="A735" s="106"/>
      <c r="B735" s="106"/>
      <c r="C735" s="104" t="s">
        <v>541</v>
      </c>
      <c r="D735" s="104" t="s">
        <v>48</v>
      </c>
      <c r="E735" s="104" t="s">
        <v>111</v>
      </c>
      <c r="F735" s="104">
        <v>15683.66</v>
      </c>
      <c r="G735" s="105">
        <v>15683.66</v>
      </c>
    </row>
    <row r="736" spans="1:7" ht="12">
      <c r="A736" s="106"/>
      <c r="B736" s="107">
        <v>43728</v>
      </c>
      <c r="C736" s="104" t="s">
        <v>20</v>
      </c>
      <c r="D736" s="104" t="s">
        <v>7</v>
      </c>
      <c r="E736" s="104" t="s">
        <v>7</v>
      </c>
      <c r="F736" s="102"/>
      <c r="G736" s="105">
        <v>2.29</v>
      </c>
    </row>
    <row r="737" spans="1:7" ht="12">
      <c r="A737" s="106"/>
      <c r="B737" s="106"/>
      <c r="C737" s="104" t="s">
        <v>63</v>
      </c>
      <c r="D737" s="104" t="s">
        <v>73</v>
      </c>
      <c r="E737" s="104" t="s">
        <v>542</v>
      </c>
      <c r="F737" s="104">
        <v>250</v>
      </c>
      <c r="G737" s="105">
        <v>250</v>
      </c>
    </row>
    <row r="738" spans="1:7" ht="12">
      <c r="A738" s="106"/>
      <c r="B738" s="106"/>
      <c r="C738" s="104" t="s">
        <v>316</v>
      </c>
      <c r="D738" s="104" t="s">
        <v>317</v>
      </c>
      <c r="E738" s="104" t="s">
        <v>318</v>
      </c>
      <c r="F738" s="104">
        <v>1000</v>
      </c>
      <c r="G738" s="105">
        <v>1000</v>
      </c>
    </row>
    <row r="739" spans="1:7" ht="12">
      <c r="A739" s="106"/>
      <c r="B739" s="106"/>
      <c r="C739" s="104" t="s">
        <v>543</v>
      </c>
      <c r="D739" s="104" t="s">
        <v>7</v>
      </c>
      <c r="E739" s="104" t="s">
        <v>7</v>
      </c>
      <c r="F739" s="102"/>
      <c r="G739" s="105">
        <v>1400</v>
      </c>
    </row>
    <row r="740" spans="1:7" ht="12">
      <c r="A740" s="106"/>
      <c r="B740" s="106"/>
      <c r="C740" s="104" t="s">
        <v>544</v>
      </c>
      <c r="D740" s="104" t="s">
        <v>7</v>
      </c>
      <c r="E740" s="104" t="s">
        <v>7</v>
      </c>
      <c r="F740" s="102"/>
      <c r="G740" s="105">
        <v>1600</v>
      </c>
    </row>
    <row r="741" spans="1:7" ht="12">
      <c r="A741" s="106"/>
      <c r="B741" s="107">
        <v>43729</v>
      </c>
      <c r="C741" s="104" t="s">
        <v>545</v>
      </c>
      <c r="D741" s="104" t="s">
        <v>7</v>
      </c>
      <c r="E741" s="104" t="s">
        <v>7</v>
      </c>
      <c r="F741" s="102"/>
      <c r="G741" s="105">
        <v>600</v>
      </c>
    </row>
    <row r="742" spans="1:7" ht="12">
      <c r="A742" s="106"/>
      <c r="B742" s="107">
        <v>43730</v>
      </c>
      <c r="C742" s="104" t="s">
        <v>20</v>
      </c>
      <c r="D742" s="104" t="s">
        <v>7</v>
      </c>
      <c r="E742" s="104" t="s">
        <v>7</v>
      </c>
      <c r="F742" s="102"/>
      <c r="G742" s="105">
        <v>2.29</v>
      </c>
    </row>
    <row r="743" spans="1:7" ht="12">
      <c r="A743" s="106"/>
      <c r="B743" s="107">
        <v>43732</v>
      </c>
      <c r="C743" s="104" t="s">
        <v>20</v>
      </c>
      <c r="D743" s="104" t="s">
        <v>7</v>
      </c>
      <c r="E743" s="104" t="s">
        <v>7</v>
      </c>
      <c r="F743" s="102"/>
      <c r="G743" s="105">
        <v>2.09</v>
      </c>
    </row>
    <row r="744" spans="1:7" ht="12">
      <c r="A744" s="106"/>
      <c r="B744" s="106"/>
      <c r="C744" s="104" t="s">
        <v>546</v>
      </c>
      <c r="D744" s="104" t="s">
        <v>547</v>
      </c>
      <c r="E744" s="104" t="s">
        <v>318</v>
      </c>
      <c r="F744" s="104">
        <v>1000</v>
      </c>
      <c r="G744" s="105">
        <v>1000</v>
      </c>
    </row>
    <row r="745" spans="1:7" ht="12">
      <c r="A745" s="106"/>
      <c r="B745" s="106"/>
      <c r="C745" s="104" t="s">
        <v>548</v>
      </c>
      <c r="D745" s="104" t="s">
        <v>7</v>
      </c>
      <c r="E745" s="104" t="s">
        <v>7</v>
      </c>
      <c r="F745" s="102"/>
      <c r="G745" s="105">
        <v>715</v>
      </c>
    </row>
    <row r="746" spans="1:7" ht="12">
      <c r="A746" s="106"/>
      <c r="B746" s="107">
        <v>43733</v>
      </c>
      <c r="C746" s="104" t="s">
        <v>20</v>
      </c>
      <c r="D746" s="104" t="s">
        <v>7</v>
      </c>
      <c r="E746" s="104" t="s">
        <v>7</v>
      </c>
      <c r="F746" s="102"/>
      <c r="G746" s="105">
        <v>1.34</v>
      </c>
    </row>
    <row r="747" spans="1:7" ht="12">
      <c r="A747" s="106"/>
      <c r="B747" s="106"/>
      <c r="C747" s="104" t="s">
        <v>549</v>
      </c>
      <c r="D747" s="104" t="s">
        <v>7</v>
      </c>
      <c r="E747" s="104" t="s">
        <v>7</v>
      </c>
      <c r="F747" s="102"/>
      <c r="G747" s="105">
        <v>2100</v>
      </c>
    </row>
    <row r="748" spans="1:7" ht="12">
      <c r="A748" s="106"/>
      <c r="B748" s="107">
        <v>43734</v>
      </c>
      <c r="C748" s="104" t="s">
        <v>20</v>
      </c>
      <c r="D748" s="104" t="s">
        <v>7</v>
      </c>
      <c r="E748" s="104" t="s">
        <v>7</v>
      </c>
      <c r="F748" s="102"/>
      <c r="G748" s="105">
        <v>0.9199999999999999</v>
      </c>
    </row>
    <row r="749" spans="1:7" ht="12">
      <c r="A749" s="106"/>
      <c r="B749" s="107">
        <v>43735</v>
      </c>
      <c r="C749" s="104" t="s">
        <v>20</v>
      </c>
      <c r="D749" s="104" t="s">
        <v>7</v>
      </c>
      <c r="E749" s="104" t="s">
        <v>7</v>
      </c>
      <c r="F749" s="102"/>
      <c r="G749" s="105">
        <v>1.46</v>
      </c>
    </row>
    <row r="750" spans="1:7" ht="12">
      <c r="A750" s="106"/>
      <c r="B750" s="107">
        <v>43737</v>
      </c>
      <c r="C750" s="104" t="s">
        <v>20</v>
      </c>
      <c r="D750" s="104" t="s">
        <v>7</v>
      </c>
      <c r="E750" s="104" t="s">
        <v>7</v>
      </c>
      <c r="F750" s="102"/>
      <c r="G750" s="105">
        <v>0.7</v>
      </c>
    </row>
    <row r="751" spans="1:7" ht="12">
      <c r="A751" s="106"/>
      <c r="B751" s="106"/>
      <c r="C751" s="104" t="s">
        <v>316</v>
      </c>
      <c r="D751" s="104" t="s">
        <v>317</v>
      </c>
      <c r="E751" s="104" t="s">
        <v>318</v>
      </c>
      <c r="F751" s="104">
        <v>500</v>
      </c>
      <c r="G751" s="105">
        <v>500</v>
      </c>
    </row>
    <row r="752" spans="1:7" ht="12">
      <c r="A752" s="106"/>
      <c r="B752" s="107">
        <v>43738</v>
      </c>
      <c r="C752" s="104" t="s">
        <v>149</v>
      </c>
      <c r="D752" s="104" t="s">
        <v>7</v>
      </c>
      <c r="E752" s="104" t="s">
        <v>7</v>
      </c>
      <c r="F752" s="102"/>
      <c r="G752" s="105">
        <v>19675.95</v>
      </c>
    </row>
    <row r="753" spans="1:7" ht="12">
      <c r="A753" s="106"/>
      <c r="B753" s="106"/>
      <c r="C753" s="104" t="s">
        <v>447</v>
      </c>
      <c r="D753" s="104" t="s">
        <v>7</v>
      </c>
      <c r="E753" s="104" t="s">
        <v>7</v>
      </c>
      <c r="F753" s="102"/>
      <c r="G753" s="105">
        <v>5000</v>
      </c>
    </row>
    <row r="754" spans="1:7" ht="12">
      <c r="A754" s="106"/>
      <c r="B754" s="106"/>
      <c r="C754" s="104" t="s">
        <v>552</v>
      </c>
      <c r="D754" s="104" t="s">
        <v>7</v>
      </c>
      <c r="E754" s="104" t="s">
        <v>7</v>
      </c>
      <c r="F754" s="102"/>
      <c r="G754" s="105">
        <v>50</v>
      </c>
    </row>
    <row r="755" spans="1:7" ht="12">
      <c r="A755" s="106"/>
      <c r="B755" s="106"/>
      <c r="C755" s="104" t="s">
        <v>553</v>
      </c>
      <c r="D755" s="104" t="s">
        <v>7</v>
      </c>
      <c r="E755" s="104" t="s">
        <v>7</v>
      </c>
      <c r="F755" s="102"/>
      <c r="G755" s="105">
        <v>600</v>
      </c>
    </row>
    <row r="756" spans="1:7" ht="12">
      <c r="A756" s="106"/>
      <c r="B756" s="107">
        <v>43739</v>
      </c>
      <c r="C756" s="104" t="s">
        <v>20</v>
      </c>
      <c r="D756" s="104" t="s">
        <v>7</v>
      </c>
      <c r="E756" s="104" t="s">
        <v>7</v>
      </c>
      <c r="F756" s="102"/>
      <c r="G756" s="105">
        <v>1.38</v>
      </c>
    </row>
    <row r="757" spans="1:7" ht="12">
      <c r="A757" s="106"/>
      <c r="B757" s="107">
        <v>43740</v>
      </c>
      <c r="C757" s="104" t="s">
        <v>20</v>
      </c>
      <c r="D757" s="104" t="s">
        <v>7</v>
      </c>
      <c r="E757" s="104" t="s">
        <v>7</v>
      </c>
      <c r="F757" s="102"/>
      <c r="G757" s="105">
        <v>1.21</v>
      </c>
    </row>
    <row r="758" spans="1:7" ht="12">
      <c r="A758" s="106"/>
      <c r="B758" s="106"/>
      <c r="C758" s="104" t="s">
        <v>555</v>
      </c>
      <c r="D758" s="104" t="s">
        <v>556</v>
      </c>
      <c r="E758" s="104" t="s">
        <v>557</v>
      </c>
      <c r="F758" s="104">
        <v>0.22</v>
      </c>
      <c r="G758" s="105">
        <v>0.22</v>
      </c>
    </row>
    <row r="759" spans="1:7" ht="12">
      <c r="A759" s="106"/>
      <c r="B759" s="107">
        <v>43741</v>
      </c>
      <c r="C759" s="104" t="s">
        <v>20</v>
      </c>
      <c r="D759" s="104" t="s">
        <v>7</v>
      </c>
      <c r="E759" s="104" t="s">
        <v>7</v>
      </c>
      <c r="F759" s="102"/>
      <c r="G759" s="105">
        <v>1.1400000000000001</v>
      </c>
    </row>
    <row r="760" spans="1:7" ht="12">
      <c r="A760" s="106"/>
      <c r="B760" s="106"/>
      <c r="C760" s="104" t="s">
        <v>560</v>
      </c>
      <c r="D760" s="104" t="s">
        <v>7</v>
      </c>
      <c r="E760" s="104" t="s">
        <v>7</v>
      </c>
      <c r="F760" s="102"/>
      <c r="G760" s="105">
        <v>500</v>
      </c>
    </row>
    <row r="761" spans="1:7" ht="12">
      <c r="A761" s="106"/>
      <c r="B761" s="107">
        <v>43742</v>
      </c>
      <c r="C761" s="104" t="s">
        <v>20</v>
      </c>
      <c r="D761" s="104" t="s">
        <v>7</v>
      </c>
      <c r="E761" s="104" t="s">
        <v>7</v>
      </c>
      <c r="F761" s="102"/>
      <c r="G761" s="105">
        <v>1.44</v>
      </c>
    </row>
    <row r="762" spans="1:7" ht="12">
      <c r="A762" s="106"/>
      <c r="B762" s="106"/>
      <c r="C762" s="104" t="s">
        <v>561</v>
      </c>
      <c r="D762" s="104" t="s">
        <v>7</v>
      </c>
      <c r="E762" s="104" t="s">
        <v>7</v>
      </c>
      <c r="F762" s="102"/>
      <c r="G762" s="105">
        <v>50</v>
      </c>
    </row>
    <row r="763" spans="1:7" ht="12">
      <c r="A763" s="106"/>
      <c r="B763" s="106"/>
      <c r="C763" s="104" t="s">
        <v>562</v>
      </c>
      <c r="D763" s="104" t="s">
        <v>7</v>
      </c>
      <c r="E763" s="104" t="s">
        <v>7</v>
      </c>
      <c r="F763" s="102"/>
      <c r="G763" s="105">
        <v>1085</v>
      </c>
    </row>
    <row r="764" spans="1:7" ht="12">
      <c r="A764" s="106"/>
      <c r="B764" s="107">
        <v>43743</v>
      </c>
      <c r="C764" s="104" t="s">
        <v>563</v>
      </c>
      <c r="D764" s="104" t="s">
        <v>7</v>
      </c>
      <c r="E764" s="104" t="s">
        <v>7</v>
      </c>
      <c r="F764" s="102"/>
      <c r="G764" s="105">
        <v>400</v>
      </c>
    </row>
    <row r="765" spans="1:7" ht="12">
      <c r="A765" s="106"/>
      <c r="B765" s="107">
        <v>43744</v>
      </c>
      <c r="C765" s="104" t="s">
        <v>20</v>
      </c>
      <c r="D765" s="104" t="s">
        <v>7</v>
      </c>
      <c r="E765" s="104" t="s">
        <v>7</v>
      </c>
      <c r="F765" s="102"/>
      <c r="G765" s="105">
        <v>5.58</v>
      </c>
    </row>
    <row r="766" spans="1:7" ht="12">
      <c r="A766" s="106"/>
      <c r="B766" s="107">
        <v>43745</v>
      </c>
      <c r="C766" s="104" t="s">
        <v>567</v>
      </c>
      <c r="D766" s="104" t="s">
        <v>7</v>
      </c>
      <c r="E766" s="104" t="s">
        <v>7</v>
      </c>
      <c r="F766" s="102"/>
      <c r="G766" s="105">
        <v>180</v>
      </c>
    </row>
    <row r="767" spans="1:7" ht="12">
      <c r="A767" s="106"/>
      <c r="B767" s="106"/>
      <c r="C767" s="104" t="s">
        <v>570</v>
      </c>
      <c r="D767" s="104" t="s">
        <v>7</v>
      </c>
      <c r="E767" s="104" t="s">
        <v>7</v>
      </c>
      <c r="F767" s="102"/>
      <c r="G767" s="105">
        <v>4000</v>
      </c>
    </row>
    <row r="768" spans="1:7" ht="12">
      <c r="A768" s="106"/>
      <c r="B768" s="106"/>
      <c r="C768" s="104" t="s">
        <v>569</v>
      </c>
      <c r="D768" s="104" t="s">
        <v>7</v>
      </c>
      <c r="E768" s="104" t="s">
        <v>7</v>
      </c>
      <c r="F768" s="102"/>
      <c r="G768" s="105">
        <v>6000</v>
      </c>
    </row>
    <row r="769" spans="1:7" ht="12">
      <c r="A769" s="106"/>
      <c r="B769" s="107">
        <v>43746</v>
      </c>
      <c r="C769" s="104" t="s">
        <v>20</v>
      </c>
      <c r="D769" s="104" t="s">
        <v>7</v>
      </c>
      <c r="E769" s="104" t="s">
        <v>7</v>
      </c>
      <c r="F769" s="102"/>
      <c r="G769" s="105">
        <v>3.3800000000000003</v>
      </c>
    </row>
    <row r="770" spans="1:7" ht="12">
      <c r="A770" s="106"/>
      <c r="B770" s="106"/>
      <c r="C770" s="104" t="s">
        <v>577</v>
      </c>
      <c r="D770" s="104" t="s">
        <v>7</v>
      </c>
      <c r="E770" s="104" t="s">
        <v>7</v>
      </c>
      <c r="F770" s="102"/>
      <c r="G770" s="105">
        <v>900</v>
      </c>
    </row>
    <row r="771" spans="1:7" ht="12">
      <c r="A771" s="106"/>
      <c r="B771" s="107">
        <v>43747</v>
      </c>
      <c r="C771" s="104" t="s">
        <v>20</v>
      </c>
      <c r="D771" s="104" t="s">
        <v>7</v>
      </c>
      <c r="E771" s="104" t="s">
        <v>7</v>
      </c>
      <c r="F771" s="102"/>
      <c r="G771" s="105">
        <v>3.1100000000000003</v>
      </c>
    </row>
    <row r="772" spans="1:7" ht="12">
      <c r="A772" s="106"/>
      <c r="B772" s="106"/>
      <c r="C772" s="104" t="s">
        <v>579</v>
      </c>
      <c r="D772" s="104" t="s">
        <v>7</v>
      </c>
      <c r="E772" s="104" t="s">
        <v>7</v>
      </c>
      <c r="F772" s="102"/>
      <c r="G772" s="105">
        <v>1000</v>
      </c>
    </row>
    <row r="773" spans="1:7" ht="12">
      <c r="A773" s="106"/>
      <c r="B773" s="107">
        <v>43748</v>
      </c>
      <c r="C773" s="104" t="s">
        <v>20</v>
      </c>
      <c r="D773" s="104" t="s">
        <v>7</v>
      </c>
      <c r="E773" s="104" t="s">
        <v>7</v>
      </c>
      <c r="F773" s="102"/>
      <c r="G773" s="105">
        <v>0.9199999999999999</v>
      </c>
    </row>
    <row r="774" spans="1:7" ht="12">
      <c r="A774" s="106"/>
      <c r="B774" s="107">
        <v>43749</v>
      </c>
      <c r="C774" s="104" t="s">
        <v>20</v>
      </c>
      <c r="D774" s="104" t="s">
        <v>7</v>
      </c>
      <c r="E774" s="104" t="s">
        <v>7</v>
      </c>
      <c r="F774" s="102"/>
      <c r="G774" s="105">
        <v>1.61</v>
      </c>
    </row>
    <row r="775" spans="1:7" ht="12">
      <c r="A775" s="106"/>
      <c r="B775" s="106"/>
      <c r="C775" s="104" t="s">
        <v>583</v>
      </c>
      <c r="D775" s="104" t="s">
        <v>145</v>
      </c>
      <c r="E775" s="104" t="s">
        <v>210</v>
      </c>
      <c r="F775" s="104">
        <v>0.21</v>
      </c>
      <c r="G775" s="105">
        <v>0.21</v>
      </c>
    </row>
    <row r="776" spans="1:7" ht="12">
      <c r="A776" s="106"/>
      <c r="B776" s="106"/>
      <c r="C776" s="104" t="s">
        <v>585</v>
      </c>
      <c r="D776" s="104" t="s">
        <v>7</v>
      </c>
      <c r="E776" s="104" t="s">
        <v>7</v>
      </c>
      <c r="F776" s="102"/>
      <c r="G776" s="105">
        <v>100</v>
      </c>
    </row>
    <row r="777" spans="1:7" ht="12">
      <c r="A777" s="106"/>
      <c r="B777" s="107">
        <v>43750</v>
      </c>
      <c r="C777" s="104" t="s">
        <v>586</v>
      </c>
      <c r="D777" s="104" t="s">
        <v>7</v>
      </c>
      <c r="E777" s="104" t="s">
        <v>7</v>
      </c>
      <c r="F777" s="102"/>
      <c r="G777" s="105">
        <v>100</v>
      </c>
    </row>
    <row r="778" spans="1:7" ht="12">
      <c r="A778" s="106"/>
      <c r="B778" s="107">
        <v>43751</v>
      </c>
      <c r="C778" s="104" t="s">
        <v>20</v>
      </c>
      <c r="D778" s="104" t="s">
        <v>7</v>
      </c>
      <c r="E778" s="104" t="s">
        <v>7</v>
      </c>
      <c r="F778" s="102"/>
      <c r="G778" s="105">
        <v>3.08</v>
      </c>
    </row>
    <row r="779" spans="1:7" ht="12">
      <c r="A779" s="106"/>
      <c r="B779" s="106"/>
      <c r="C779" s="104" t="s">
        <v>589</v>
      </c>
      <c r="D779" s="104" t="s">
        <v>590</v>
      </c>
      <c r="E779" s="104" t="s">
        <v>557</v>
      </c>
      <c r="F779" s="104">
        <v>0.07</v>
      </c>
      <c r="G779" s="105">
        <v>0.07</v>
      </c>
    </row>
    <row r="780" spans="1:7" ht="12">
      <c r="A780" s="106"/>
      <c r="B780" s="106"/>
      <c r="C780" s="104" t="s">
        <v>591</v>
      </c>
      <c r="D780" s="104" t="s">
        <v>592</v>
      </c>
      <c r="E780" s="104" t="s">
        <v>593</v>
      </c>
      <c r="F780" s="104">
        <v>0.35</v>
      </c>
      <c r="G780" s="105">
        <v>0.35</v>
      </c>
    </row>
    <row r="781" spans="1:7" ht="12">
      <c r="A781" s="106"/>
      <c r="B781" s="106"/>
      <c r="C781" s="106"/>
      <c r="D781" s="106"/>
      <c r="E781" s="106"/>
      <c r="F781" s="129">
        <v>4.85</v>
      </c>
      <c r="G781" s="119">
        <v>4.85</v>
      </c>
    </row>
    <row r="782" spans="1:7" ht="12">
      <c r="A782" s="106"/>
      <c r="B782" s="106"/>
      <c r="C782" s="104" t="s">
        <v>594</v>
      </c>
      <c r="D782" s="104" t="s">
        <v>595</v>
      </c>
      <c r="E782" s="104" t="s">
        <v>318</v>
      </c>
      <c r="F782" s="104">
        <v>0.35</v>
      </c>
      <c r="G782" s="105">
        <v>0.35</v>
      </c>
    </row>
    <row r="783" spans="1:7" ht="12">
      <c r="A783" s="106"/>
      <c r="B783" s="107">
        <v>43752</v>
      </c>
      <c r="C783" s="104" t="s">
        <v>588</v>
      </c>
      <c r="D783" s="104" t="s">
        <v>7</v>
      </c>
      <c r="E783" s="104" t="s">
        <v>7</v>
      </c>
      <c r="F783" s="102"/>
      <c r="G783" s="105">
        <v>1000</v>
      </c>
    </row>
    <row r="784" spans="1:7" ht="12">
      <c r="A784" s="106"/>
      <c r="B784" s="107">
        <v>43753</v>
      </c>
      <c r="C784" s="104" t="s">
        <v>601</v>
      </c>
      <c r="D784" s="104" t="s">
        <v>7</v>
      </c>
      <c r="E784" s="104" t="s">
        <v>7</v>
      </c>
      <c r="F784" s="102"/>
      <c r="G784" s="105">
        <v>500</v>
      </c>
    </row>
    <row r="785" spans="1:7" ht="12">
      <c r="A785" s="106"/>
      <c r="B785" s="107">
        <v>43754</v>
      </c>
      <c r="C785" s="104" t="s">
        <v>20</v>
      </c>
      <c r="D785" s="104" t="s">
        <v>7</v>
      </c>
      <c r="E785" s="104" t="s">
        <v>7</v>
      </c>
      <c r="F785" s="102"/>
      <c r="G785" s="105">
        <v>5.45</v>
      </c>
    </row>
    <row r="786" spans="1:7" ht="12">
      <c r="A786" s="106"/>
      <c r="B786" s="107">
        <v>43755</v>
      </c>
      <c r="C786" s="104" t="s">
        <v>20</v>
      </c>
      <c r="D786" s="104" t="s">
        <v>7</v>
      </c>
      <c r="E786" s="104" t="s">
        <v>7</v>
      </c>
      <c r="F786" s="102"/>
      <c r="G786" s="105">
        <v>1.12</v>
      </c>
    </row>
    <row r="787" spans="1:7" ht="12">
      <c r="A787" s="106"/>
      <c r="B787" s="106"/>
      <c r="C787" s="104" t="s">
        <v>603</v>
      </c>
      <c r="D787" s="104" t="s">
        <v>7</v>
      </c>
      <c r="E787" s="104" t="s">
        <v>7</v>
      </c>
      <c r="F787" s="102"/>
      <c r="G787" s="105">
        <v>700</v>
      </c>
    </row>
    <row r="788" spans="1:7" ht="12">
      <c r="A788" s="106"/>
      <c r="B788" s="107">
        <v>43756</v>
      </c>
      <c r="C788" s="104" t="s">
        <v>20</v>
      </c>
      <c r="D788" s="104" t="s">
        <v>7</v>
      </c>
      <c r="E788" s="104" t="s">
        <v>7</v>
      </c>
      <c r="F788" s="102"/>
      <c r="G788" s="105">
        <v>2.6199999999999997</v>
      </c>
    </row>
    <row r="789" spans="1:7" ht="12">
      <c r="A789" s="106"/>
      <c r="B789" s="106"/>
      <c r="C789" s="104" t="s">
        <v>234</v>
      </c>
      <c r="D789" s="104" t="s">
        <v>7</v>
      </c>
      <c r="E789" s="104" t="s">
        <v>7</v>
      </c>
      <c r="F789" s="102"/>
      <c r="G789" s="105">
        <v>1000</v>
      </c>
    </row>
    <row r="790" spans="1:7" ht="12">
      <c r="A790" s="106"/>
      <c r="B790" s="107">
        <v>43757</v>
      </c>
      <c r="C790" s="104" t="s">
        <v>604</v>
      </c>
      <c r="D790" s="104" t="s">
        <v>7</v>
      </c>
      <c r="E790" s="104" t="s">
        <v>7</v>
      </c>
      <c r="F790" s="102"/>
      <c r="G790" s="105">
        <v>100</v>
      </c>
    </row>
    <row r="791" spans="1:7" ht="12">
      <c r="A791" s="106"/>
      <c r="B791" s="107">
        <v>43758</v>
      </c>
      <c r="C791" s="104" t="s">
        <v>609</v>
      </c>
      <c r="D791" s="104" t="s">
        <v>7</v>
      </c>
      <c r="E791" s="104" t="s">
        <v>7</v>
      </c>
      <c r="F791" s="102"/>
      <c r="G791" s="105">
        <v>100</v>
      </c>
    </row>
    <row r="792" spans="1:7" ht="12">
      <c r="A792" s="106"/>
      <c r="B792" s="107">
        <v>43759</v>
      </c>
      <c r="C792" s="104" t="s">
        <v>20</v>
      </c>
      <c r="D792" s="104" t="s">
        <v>7</v>
      </c>
      <c r="E792" s="104" t="s">
        <v>7</v>
      </c>
      <c r="F792" s="102"/>
      <c r="G792" s="105">
        <v>1.2</v>
      </c>
    </row>
    <row r="793" spans="1:7" ht="12">
      <c r="A793" s="106"/>
      <c r="B793" s="106"/>
      <c r="C793" s="104" t="s">
        <v>611</v>
      </c>
      <c r="D793" s="104" t="s">
        <v>612</v>
      </c>
      <c r="E793" s="104" t="s">
        <v>613</v>
      </c>
      <c r="F793" s="104">
        <v>0.24</v>
      </c>
      <c r="G793" s="105">
        <v>0.24</v>
      </c>
    </row>
    <row r="794" spans="1:7" ht="12">
      <c r="A794" s="106"/>
      <c r="B794" s="107">
        <v>43760</v>
      </c>
      <c r="C794" s="104" t="s">
        <v>20</v>
      </c>
      <c r="D794" s="104" t="s">
        <v>7</v>
      </c>
      <c r="E794" s="104" t="s">
        <v>7</v>
      </c>
      <c r="F794" s="102"/>
      <c r="G794" s="105">
        <v>0.25</v>
      </c>
    </row>
    <row r="795" spans="1:7" ht="12">
      <c r="A795" s="106"/>
      <c r="B795" s="107">
        <v>43761</v>
      </c>
      <c r="C795" s="104" t="s">
        <v>20</v>
      </c>
      <c r="D795" s="104" t="s">
        <v>7</v>
      </c>
      <c r="E795" s="104" t="s">
        <v>7</v>
      </c>
      <c r="F795" s="102"/>
      <c r="G795" s="105">
        <v>2.5</v>
      </c>
    </row>
    <row r="796" spans="1:7" ht="12">
      <c r="A796" s="106"/>
      <c r="B796" s="107">
        <v>43762</v>
      </c>
      <c r="C796" s="104" t="s">
        <v>20</v>
      </c>
      <c r="D796" s="104" t="s">
        <v>7</v>
      </c>
      <c r="E796" s="104" t="s">
        <v>7</v>
      </c>
      <c r="F796" s="102"/>
      <c r="G796" s="105">
        <v>4.67</v>
      </c>
    </row>
    <row r="797" spans="1:7" ht="12">
      <c r="A797" s="106"/>
      <c r="B797" s="106"/>
      <c r="C797" s="104" t="s">
        <v>622</v>
      </c>
      <c r="D797" s="104" t="s">
        <v>7</v>
      </c>
      <c r="E797" s="104" t="s">
        <v>7</v>
      </c>
      <c r="F797" s="102"/>
      <c r="G797" s="105">
        <v>100</v>
      </c>
    </row>
    <row r="798" spans="1:7" ht="12">
      <c r="A798" s="106"/>
      <c r="B798" s="107">
        <v>43763</v>
      </c>
      <c r="C798" s="104" t="s">
        <v>20</v>
      </c>
      <c r="D798" s="104" t="s">
        <v>7</v>
      </c>
      <c r="E798" s="104" t="s">
        <v>7</v>
      </c>
      <c r="F798" s="102"/>
      <c r="G798" s="105">
        <v>1.32</v>
      </c>
    </row>
    <row r="799" spans="1:7" ht="12">
      <c r="A799" s="106"/>
      <c r="B799" s="106"/>
      <c r="C799" s="104" t="s">
        <v>625</v>
      </c>
      <c r="D799" s="104" t="s">
        <v>626</v>
      </c>
      <c r="E799" s="104" t="s">
        <v>218</v>
      </c>
      <c r="F799" s="104">
        <v>0.16</v>
      </c>
      <c r="G799" s="105">
        <v>0.16</v>
      </c>
    </row>
    <row r="800" spans="1:7" ht="12">
      <c r="A800" s="106"/>
      <c r="B800" s="107">
        <v>43765</v>
      </c>
      <c r="C800" s="104" t="s">
        <v>634</v>
      </c>
      <c r="D800" s="104" t="s">
        <v>7</v>
      </c>
      <c r="E800" s="104" t="s">
        <v>7</v>
      </c>
      <c r="F800" s="102"/>
      <c r="G800" s="105">
        <v>200</v>
      </c>
    </row>
    <row r="801" spans="1:7" ht="12">
      <c r="A801" s="106"/>
      <c r="B801" s="107">
        <v>43766</v>
      </c>
      <c r="C801" s="104" t="s">
        <v>635</v>
      </c>
      <c r="D801" s="104" t="s">
        <v>7</v>
      </c>
      <c r="E801" s="104" t="s">
        <v>7</v>
      </c>
      <c r="F801" s="102"/>
      <c r="G801" s="105">
        <v>50</v>
      </c>
    </row>
    <row r="802" spans="1:7" ht="12">
      <c r="A802" s="106"/>
      <c r="B802" s="107">
        <v>43768</v>
      </c>
      <c r="C802" s="104" t="s">
        <v>20</v>
      </c>
      <c r="D802" s="104" t="s">
        <v>7</v>
      </c>
      <c r="E802" s="104" t="s">
        <v>7</v>
      </c>
      <c r="F802" s="102"/>
      <c r="G802" s="105">
        <v>1.63</v>
      </c>
    </row>
    <row r="803" spans="1:7" ht="12">
      <c r="A803" s="106"/>
      <c r="B803" s="106"/>
      <c r="C803" s="104" t="s">
        <v>447</v>
      </c>
      <c r="D803" s="104" t="s">
        <v>7</v>
      </c>
      <c r="E803" s="104" t="s">
        <v>7</v>
      </c>
      <c r="F803" s="102"/>
      <c r="G803" s="105">
        <v>5000</v>
      </c>
    </row>
    <row r="804" spans="1:7" ht="12">
      <c r="A804" s="106"/>
      <c r="B804" s="106"/>
      <c r="C804" s="104" t="s">
        <v>645</v>
      </c>
      <c r="D804" s="104" t="s">
        <v>7</v>
      </c>
      <c r="E804" s="104" t="s">
        <v>7</v>
      </c>
      <c r="F804" s="102"/>
      <c r="G804" s="105">
        <v>600</v>
      </c>
    </row>
    <row r="805" spans="1:7" ht="12">
      <c r="A805" s="106"/>
      <c r="B805" s="107">
        <v>43769</v>
      </c>
      <c r="C805" s="104" t="s">
        <v>20</v>
      </c>
      <c r="D805" s="104" t="s">
        <v>7</v>
      </c>
      <c r="E805" s="104" t="s">
        <v>7</v>
      </c>
      <c r="F805" s="102"/>
      <c r="G805" s="105">
        <v>0.52</v>
      </c>
    </row>
    <row r="806" spans="1:7" ht="12">
      <c r="A806" s="106"/>
      <c r="B806" s="106"/>
      <c r="C806" s="104" t="s">
        <v>648</v>
      </c>
      <c r="D806" s="104" t="s">
        <v>7</v>
      </c>
      <c r="E806" s="104" t="s">
        <v>7</v>
      </c>
      <c r="F806" s="102"/>
      <c r="G806" s="105">
        <v>100</v>
      </c>
    </row>
    <row r="807" spans="1:7" ht="12">
      <c r="A807" s="106"/>
      <c r="B807" s="107">
        <v>43767</v>
      </c>
      <c r="C807" s="104" t="s">
        <v>20</v>
      </c>
      <c r="D807" s="104" t="s">
        <v>7</v>
      </c>
      <c r="E807" s="104" t="s">
        <v>7</v>
      </c>
      <c r="F807" s="102"/>
      <c r="G807" s="105">
        <v>0.72</v>
      </c>
    </row>
    <row r="808" spans="1:7" ht="12">
      <c r="A808" s="106"/>
      <c r="B808" s="107">
        <v>43770</v>
      </c>
      <c r="C808" s="104" t="s">
        <v>20</v>
      </c>
      <c r="D808" s="104" t="s">
        <v>7</v>
      </c>
      <c r="E808" s="104" t="s">
        <v>7</v>
      </c>
      <c r="F808" s="102"/>
      <c r="G808" s="105">
        <v>3.8</v>
      </c>
    </row>
    <row r="809" spans="1:7" ht="12">
      <c r="A809" s="106"/>
      <c r="B809" s="106"/>
      <c r="C809" s="104" t="s">
        <v>649</v>
      </c>
      <c r="D809" s="104" t="s">
        <v>7</v>
      </c>
      <c r="E809" s="104" t="s">
        <v>7</v>
      </c>
      <c r="F809" s="102"/>
      <c r="G809" s="105">
        <v>100</v>
      </c>
    </row>
    <row r="810" spans="1:7" ht="12">
      <c r="A810" s="106"/>
      <c r="B810" s="106"/>
      <c r="C810" s="104" t="s">
        <v>650</v>
      </c>
      <c r="D810" s="104" t="s">
        <v>7</v>
      </c>
      <c r="E810" s="104" t="s">
        <v>7</v>
      </c>
      <c r="F810" s="102"/>
      <c r="G810" s="105">
        <v>1400</v>
      </c>
    </row>
    <row r="811" spans="1:7" ht="12">
      <c r="A811" s="106"/>
      <c r="B811" s="107">
        <v>43773</v>
      </c>
      <c r="C811" s="104" t="s">
        <v>20</v>
      </c>
      <c r="D811" s="104" t="s">
        <v>7</v>
      </c>
      <c r="E811" s="104" t="s">
        <v>7</v>
      </c>
      <c r="F811" s="102"/>
      <c r="G811" s="105">
        <v>3.3200000000000003</v>
      </c>
    </row>
    <row r="812" spans="1:7" ht="12">
      <c r="A812" s="106"/>
      <c r="B812" s="106"/>
      <c r="C812" s="104" t="s">
        <v>652</v>
      </c>
      <c r="D812" s="104" t="s">
        <v>7</v>
      </c>
      <c r="E812" s="104" t="s">
        <v>7</v>
      </c>
      <c r="F812" s="102"/>
      <c r="G812" s="105">
        <v>1100</v>
      </c>
    </row>
    <row r="813" spans="1:7" ht="12">
      <c r="A813" s="106"/>
      <c r="B813" s="107">
        <v>43774</v>
      </c>
      <c r="C813" s="104" t="s">
        <v>654</v>
      </c>
      <c r="D813" s="104" t="s">
        <v>7</v>
      </c>
      <c r="E813" s="104" t="s">
        <v>7</v>
      </c>
      <c r="F813" s="102"/>
      <c r="G813" s="105">
        <v>1000</v>
      </c>
    </row>
    <row r="814" spans="1:7" ht="12">
      <c r="A814" s="106"/>
      <c r="B814" s="107">
        <v>43775</v>
      </c>
      <c r="C814" s="104" t="s">
        <v>20</v>
      </c>
      <c r="D814" s="104" t="s">
        <v>7</v>
      </c>
      <c r="E814" s="104" t="s">
        <v>7</v>
      </c>
      <c r="F814" s="102"/>
      <c r="G814" s="105">
        <v>0.47</v>
      </c>
    </row>
    <row r="815" spans="1:7" ht="12">
      <c r="A815" s="106"/>
      <c r="B815" s="106"/>
      <c r="C815" s="104" t="s">
        <v>656</v>
      </c>
      <c r="D815" s="104" t="s">
        <v>7</v>
      </c>
      <c r="E815" s="104" t="s">
        <v>7</v>
      </c>
      <c r="F815" s="102"/>
      <c r="G815" s="105">
        <v>200</v>
      </c>
    </row>
    <row r="816" spans="1:7" ht="12">
      <c r="A816" s="106"/>
      <c r="B816" s="107">
        <v>43776</v>
      </c>
      <c r="C816" s="104" t="s">
        <v>20</v>
      </c>
      <c r="D816" s="104" t="s">
        <v>7</v>
      </c>
      <c r="E816" s="104" t="s">
        <v>7</v>
      </c>
      <c r="F816" s="102"/>
      <c r="G816" s="105">
        <v>3.9799999999999995</v>
      </c>
    </row>
    <row r="817" spans="1:7" ht="12">
      <c r="A817" s="106"/>
      <c r="B817" s="106"/>
      <c r="C817" s="104" t="s">
        <v>669</v>
      </c>
      <c r="D817" s="104" t="s">
        <v>7</v>
      </c>
      <c r="E817" s="104" t="s">
        <v>7</v>
      </c>
      <c r="F817" s="102"/>
      <c r="G817" s="105">
        <v>4410</v>
      </c>
    </row>
    <row r="818" spans="1:7" ht="12">
      <c r="A818" s="106"/>
      <c r="B818" s="107">
        <v>43777</v>
      </c>
      <c r="C818" s="104" t="s">
        <v>20</v>
      </c>
      <c r="D818" s="104" t="s">
        <v>7</v>
      </c>
      <c r="E818" s="104" t="s">
        <v>7</v>
      </c>
      <c r="F818" s="102"/>
      <c r="G818" s="105">
        <v>3.83</v>
      </c>
    </row>
    <row r="819" spans="1:7" ht="12">
      <c r="A819" s="106"/>
      <c r="B819" s="106"/>
      <c r="C819" s="104" t="s">
        <v>661</v>
      </c>
      <c r="D819" s="104" t="s">
        <v>662</v>
      </c>
      <c r="E819" s="104" t="s">
        <v>663</v>
      </c>
      <c r="F819" s="104">
        <v>0.51</v>
      </c>
      <c r="G819" s="105">
        <v>0.51</v>
      </c>
    </row>
    <row r="820" spans="1:7" ht="12">
      <c r="A820" s="106"/>
      <c r="B820" s="106"/>
      <c r="C820" s="104" t="s">
        <v>664</v>
      </c>
      <c r="D820" s="104" t="s">
        <v>7</v>
      </c>
      <c r="E820" s="104" t="s">
        <v>7</v>
      </c>
      <c r="F820" s="102"/>
      <c r="G820" s="105">
        <v>100</v>
      </c>
    </row>
    <row r="821" spans="1:7" ht="12">
      <c r="A821" s="106"/>
      <c r="B821" s="107">
        <v>43778</v>
      </c>
      <c r="C821" s="104" t="s">
        <v>665</v>
      </c>
      <c r="D821" s="104" t="s">
        <v>7</v>
      </c>
      <c r="E821" s="104" t="s">
        <v>7</v>
      </c>
      <c r="F821" s="102"/>
      <c r="G821" s="105">
        <v>700</v>
      </c>
    </row>
    <row r="822" spans="1:7" ht="12">
      <c r="A822" s="106"/>
      <c r="B822" s="107">
        <v>43779</v>
      </c>
      <c r="C822" s="104" t="s">
        <v>20</v>
      </c>
      <c r="D822" s="104" t="s">
        <v>7</v>
      </c>
      <c r="E822" s="104" t="s">
        <v>7</v>
      </c>
      <c r="F822" s="102"/>
      <c r="G822" s="105">
        <v>4.48</v>
      </c>
    </row>
    <row r="823" spans="1:7" ht="12">
      <c r="A823" s="106"/>
      <c r="B823" s="107">
        <v>43781</v>
      </c>
      <c r="C823" s="104" t="s">
        <v>674</v>
      </c>
      <c r="D823" s="104" t="s">
        <v>7</v>
      </c>
      <c r="E823" s="104" t="s">
        <v>7</v>
      </c>
      <c r="F823" s="102"/>
      <c r="G823" s="105">
        <v>100</v>
      </c>
    </row>
    <row r="824" spans="1:7" ht="12">
      <c r="A824" s="106"/>
      <c r="B824" s="107">
        <v>43782</v>
      </c>
      <c r="C824" s="104" t="s">
        <v>675</v>
      </c>
      <c r="D824" s="104" t="s">
        <v>556</v>
      </c>
      <c r="E824" s="104" t="s">
        <v>181</v>
      </c>
      <c r="F824" s="104">
        <v>500</v>
      </c>
      <c r="G824" s="105">
        <v>500</v>
      </c>
    </row>
    <row r="825" spans="1:7" ht="12">
      <c r="A825" s="106"/>
      <c r="B825" s="106"/>
      <c r="C825" s="104" t="s">
        <v>677</v>
      </c>
      <c r="D825" s="104" t="s">
        <v>7</v>
      </c>
      <c r="E825" s="104" t="s">
        <v>7</v>
      </c>
      <c r="F825" s="102"/>
      <c r="G825" s="105">
        <v>100</v>
      </c>
    </row>
    <row r="826" spans="1:7" ht="12">
      <c r="A826" s="106"/>
      <c r="B826" s="107">
        <v>43783</v>
      </c>
      <c r="C826" s="104" t="s">
        <v>20</v>
      </c>
      <c r="D826" s="104" t="s">
        <v>7</v>
      </c>
      <c r="E826" s="104" t="s">
        <v>7</v>
      </c>
      <c r="F826" s="102"/>
      <c r="G826" s="105">
        <v>0.52</v>
      </c>
    </row>
    <row r="827" spans="1:7" ht="12">
      <c r="A827" s="106"/>
      <c r="B827" s="107">
        <v>43786</v>
      </c>
      <c r="C827" s="104" t="s">
        <v>20</v>
      </c>
      <c r="D827" s="104" t="s">
        <v>7</v>
      </c>
      <c r="E827" s="104" t="s">
        <v>7</v>
      </c>
      <c r="F827" s="102"/>
      <c r="G827" s="105">
        <v>0.51</v>
      </c>
    </row>
    <row r="828" spans="1:7" ht="12">
      <c r="A828" s="106"/>
      <c r="B828" s="106"/>
      <c r="C828" s="104" t="s">
        <v>316</v>
      </c>
      <c r="D828" s="104" t="s">
        <v>317</v>
      </c>
      <c r="E828" s="104" t="s">
        <v>318</v>
      </c>
      <c r="F828" s="104">
        <v>1000</v>
      </c>
      <c r="G828" s="105">
        <v>1000</v>
      </c>
    </row>
    <row r="829" spans="1:7" ht="12">
      <c r="A829" s="106"/>
      <c r="B829" s="106"/>
      <c r="C829" s="104" t="s">
        <v>681</v>
      </c>
      <c r="D829" s="104" t="s">
        <v>7</v>
      </c>
      <c r="E829" s="104" t="s">
        <v>7</v>
      </c>
      <c r="F829" s="102"/>
      <c r="G829" s="105">
        <v>50</v>
      </c>
    </row>
    <row r="830" spans="1:7" ht="12">
      <c r="A830" s="106"/>
      <c r="B830" s="107">
        <v>43787</v>
      </c>
      <c r="C830" s="104" t="s">
        <v>686</v>
      </c>
      <c r="D830" s="104" t="s">
        <v>7</v>
      </c>
      <c r="E830" s="104" t="s">
        <v>7</v>
      </c>
      <c r="F830" s="102"/>
      <c r="G830" s="105">
        <v>14170</v>
      </c>
    </row>
    <row r="831" spans="1:7" ht="12">
      <c r="A831" s="106"/>
      <c r="B831" s="107">
        <v>43788</v>
      </c>
      <c r="C831" s="104" t="s">
        <v>20</v>
      </c>
      <c r="D831" s="104" t="s">
        <v>7</v>
      </c>
      <c r="E831" s="104" t="s">
        <v>7</v>
      </c>
      <c r="F831" s="102"/>
      <c r="G831" s="105">
        <v>2.49</v>
      </c>
    </row>
    <row r="832" spans="1:7" ht="12">
      <c r="A832" s="106"/>
      <c r="B832" s="106"/>
      <c r="C832" s="104" t="s">
        <v>683</v>
      </c>
      <c r="D832" s="104" t="s">
        <v>317</v>
      </c>
      <c r="E832" s="104" t="s">
        <v>684</v>
      </c>
      <c r="F832" s="104">
        <v>0.97</v>
      </c>
      <c r="G832" s="105">
        <v>0.97</v>
      </c>
    </row>
    <row r="833" spans="1:7" ht="12">
      <c r="A833" s="106"/>
      <c r="B833" s="106"/>
      <c r="C833" s="104" t="s">
        <v>687</v>
      </c>
      <c r="D833" s="104" t="s">
        <v>7</v>
      </c>
      <c r="E833" s="104" t="s">
        <v>7</v>
      </c>
      <c r="F833" s="102"/>
      <c r="G833" s="105">
        <v>830</v>
      </c>
    </row>
    <row r="834" spans="1:7" ht="12">
      <c r="A834" s="106"/>
      <c r="B834" s="107">
        <v>43789</v>
      </c>
      <c r="C834" s="104" t="s">
        <v>20</v>
      </c>
      <c r="D834" s="104" t="s">
        <v>7</v>
      </c>
      <c r="E834" s="104" t="s">
        <v>7</v>
      </c>
      <c r="F834" s="102"/>
      <c r="G834" s="105">
        <v>0.62</v>
      </c>
    </row>
    <row r="835" spans="1:7" ht="12">
      <c r="A835" s="106"/>
      <c r="B835" s="106"/>
      <c r="C835" s="104" t="s">
        <v>611</v>
      </c>
      <c r="D835" s="104" t="s">
        <v>612</v>
      </c>
      <c r="E835" s="104" t="s">
        <v>613</v>
      </c>
      <c r="F835" s="104">
        <v>0.99</v>
      </c>
      <c r="G835" s="105">
        <v>0.99</v>
      </c>
    </row>
    <row r="836" spans="1:7" ht="12">
      <c r="A836" s="106"/>
      <c r="B836" s="106"/>
      <c r="C836" s="104" t="s">
        <v>692</v>
      </c>
      <c r="D836" s="104" t="s">
        <v>693</v>
      </c>
      <c r="E836" s="104" t="s">
        <v>7</v>
      </c>
      <c r="F836" s="102"/>
      <c r="G836" s="105">
        <v>0.34</v>
      </c>
    </row>
    <row r="837" spans="1:7" ht="12">
      <c r="A837" s="106"/>
      <c r="B837" s="106"/>
      <c r="C837" s="104" t="s">
        <v>694</v>
      </c>
      <c r="D837" s="104" t="s">
        <v>7</v>
      </c>
      <c r="E837" s="104" t="s">
        <v>7</v>
      </c>
      <c r="F837" s="102"/>
      <c r="G837" s="105">
        <v>50</v>
      </c>
    </row>
    <row r="838" spans="1:7" ht="12">
      <c r="A838" s="106"/>
      <c r="B838" s="107">
        <v>43790</v>
      </c>
      <c r="C838" s="104" t="s">
        <v>20</v>
      </c>
      <c r="D838" s="104" t="s">
        <v>7</v>
      </c>
      <c r="E838" s="104" t="s">
        <v>7</v>
      </c>
      <c r="F838" s="102"/>
      <c r="G838" s="105">
        <v>1.51</v>
      </c>
    </row>
    <row r="839" spans="1:7" ht="12">
      <c r="A839" s="106"/>
      <c r="B839" s="107">
        <v>43791</v>
      </c>
      <c r="C839" s="104" t="s">
        <v>20</v>
      </c>
      <c r="D839" s="104" t="s">
        <v>7</v>
      </c>
      <c r="E839" s="104" t="s">
        <v>7</v>
      </c>
      <c r="F839" s="102"/>
      <c r="G839" s="105">
        <v>1.23</v>
      </c>
    </row>
    <row r="840" spans="1:7" ht="12">
      <c r="A840" s="106"/>
      <c r="B840" s="106"/>
      <c r="C840" s="104" t="s">
        <v>696</v>
      </c>
      <c r="D840" s="104" t="s">
        <v>697</v>
      </c>
      <c r="E840" s="104" t="s">
        <v>698</v>
      </c>
      <c r="F840" s="104">
        <v>0.62</v>
      </c>
      <c r="G840" s="105">
        <v>0.62</v>
      </c>
    </row>
    <row r="841" spans="1:7" ht="12">
      <c r="A841" s="106"/>
      <c r="B841" s="107">
        <v>43793</v>
      </c>
      <c r="C841" s="104" t="s">
        <v>20</v>
      </c>
      <c r="D841" s="104" t="s">
        <v>7</v>
      </c>
      <c r="E841" s="104" t="s">
        <v>7</v>
      </c>
      <c r="F841" s="102"/>
      <c r="G841" s="105">
        <v>2.1399999999999997</v>
      </c>
    </row>
    <row r="842" spans="1:7" ht="12">
      <c r="A842" s="106"/>
      <c r="B842" s="106"/>
      <c r="C842" s="104" t="s">
        <v>700</v>
      </c>
      <c r="D842" s="104" t="s">
        <v>701</v>
      </c>
      <c r="E842" s="104" t="s">
        <v>702</v>
      </c>
      <c r="F842" s="104">
        <v>0.21</v>
      </c>
      <c r="G842" s="105">
        <v>0.21</v>
      </c>
    </row>
    <row r="843" spans="1:7" ht="12">
      <c r="A843" s="106"/>
      <c r="B843" s="106"/>
      <c r="C843" s="104" t="s">
        <v>703</v>
      </c>
      <c r="D843" s="104" t="s">
        <v>704</v>
      </c>
      <c r="E843" s="104" t="s">
        <v>7</v>
      </c>
      <c r="F843" s="102"/>
      <c r="G843" s="105">
        <v>0.22</v>
      </c>
    </row>
    <row r="844" spans="1:7" ht="12">
      <c r="A844" s="106"/>
      <c r="B844" s="106"/>
      <c r="C844" s="104" t="s">
        <v>705</v>
      </c>
      <c r="D844" s="104" t="s">
        <v>119</v>
      </c>
      <c r="E844" s="104" t="s">
        <v>706</v>
      </c>
      <c r="F844" s="104">
        <v>0.33</v>
      </c>
      <c r="G844" s="105">
        <v>0.33</v>
      </c>
    </row>
    <row r="845" spans="1:7" ht="12">
      <c r="A845" s="106"/>
      <c r="B845" s="107">
        <v>43795</v>
      </c>
      <c r="C845" s="104" t="s">
        <v>20</v>
      </c>
      <c r="D845" s="104" t="s">
        <v>7</v>
      </c>
      <c r="E845" s="104" t="s">
        <v>7</v>
      </c>
      <c r="F845" s="102"/>
      <c r="G845" s="105">
        <v>2.19</v>
      </c>
    </row>
    <row r="846" spans="1:7" ht="12">
      <c r="A846" s="106"/>
      <c r="B846" s="107">
        <v>43796</v>
      </c>
      <c r="C846" s="104" t="s">
        <v>20</v>
      </c>
      <c r="D846" s="104" t="s">
        <v>7</v>
      </c>
      <c r="E846" s="104" t="s">
        <v>7</v>
      </c>
      <c r="F846" s="102"/>
      <c r="G846" s="105">
        <v>0.39</v>
      </c>
    </row>
    <row r="847" spans="1:7" ht="12">
      <c r="A847" s="106"/>
      <c r="B847" s="106"/>
      <c r="C847" s="104" t="s">
        <v>715</v>
      </c>
      <c r="D847" s="104" t="s">
        <v>7</v>
      </c>
      <c r="E847" s="104" t="s">
        <v>7</v>
      </c>
      <c r="F847" s="102"/>
      <c r="G847" s="105">
        <v>2200</v>
      </c>
    </row>
    <row r="848" spans="1:7" ht="12">
      <c r="A848" s="106"/>
      <c r="B848" s="107">
        <v>43797</v>
      </c>
      <c r="C848" s="104" t="s">
        <v>20</v>
      </c>
      <c r="D848" s="104" t="s">
        <v>7</v>
      </c>
      <c r="E848" s="104" t="s">
        <v>7</v>
      </c>
      <c r="F848" s="102"/>
      <c r="G848" s="105">
        <v>0.08</v>
      </c>
    </row>
    <row r="849" spans="1:7" ht="12">
      <c r="A849" s="106"/>
      <c r="B849" s="106"/>
      <c r="C849" s="104" t="s">
        <v>447</v>
      </c>
      <c r="D849" s="104" t="s">
        <v>7</v>
      </c>
      <c r="E849" s="104" t="s">
        <v>7</v>
      </c>
      <c r="F849" s="102"/>
      <c r="G849" s="105">
        <v>5000</v>
      </c>
    </row>
    <row r="850" spans="1:7" ht="12">
      <c r="A850" s="106"/>
      <c r="B850" s="106"/>
      <c r="C850" s="104" t="s">
        <v>717</v>
      </c>
      <c r="D850" s="104" t="s">
        <v>7</v>
      </c>
      <c r="E850" s="104" t="s">
        <v>7</v>
      </c>
      <c r="F850" s="102"/>
      <c r="G850" s="105">
        <v>7100</v>
      </c>
    </row>
    <row r="851" spans="1:7" ht="12">
      <c r="A851" s="106"/>
      <c r="B851" s="107">
        <v>43798</v>
      </c>
      <c r="C851" s="104" t="s">
        <v>20</v>
      </c>
      <c r="D851" s="104" t="s">
        <v>7</v>
      </c>
      <c r="E851" s="104" t="s">
        <v>7</v>
      </c>
      <c r="F851" s="102"/>
      <c r="G851" s="105">
        <v>0.72</v>
      </c>
    </row>
    <row r="852" spans="1:7" ht="12">
      <c r="A852" s="106"/>
      <c r="B852" s="106"/>
      <c r="C852" s="104" t="s">
        <v>59</v>
      </c>
      <c r="D852" s="104" t="s">
        <v>7</v>
      </c>
      <c r="E852" s="104" t="s">
        <v>7</v>
      </c>
      <c r="F852" s="102"/>
      <c r="G852" s="105">
        <v>64460</v>
      </c>
    </row>
    <row r="853" spans="1:7" ht="12">
      <c r="A853" s="106"/>
      <c r="B853" s="106"/>
      <c r="C853" s="104" t="s">
        <v>719</v>
      </c>
      <c r="D853" s="104" t="s">
        <v>582</v>
      </c>
      <c r="E853" s="104" t="s">
        <v>720</v>
      </c>
      <c r="F853" s="104">
        <v>300</v>
      </c>
      <c r="G853" s="105">
        <v>300</v>
      </c>
    </row>
    <row r="854" spans="1:7" ht="12">
      <c r="A854" s="106"/>
      <c r="B854" s="106"/>
      <c r="C854" s="104" t="s">
        <v>721</v>
      </c>
      <c r="D854" s="104" t="s">
        <v>7</v>
      </c>
      <c r="E854" s="104" t="s">
        <v>7</v>
      </c>
      <c r="F854" s="102"/>
      <c r="G854" s="105">
        <v>300</v>
      </c>
    </row>
    <row r="855" spans="1:7" ht="12">
      <c r="A855" s="106"/>
      <c r="B855" s="106"/>
      <c r="C855" s="104" t="s">
        <v>722</v>
      </c>
      <c r="D855" s="104" t="s">
        <v>7</v>
      </c>
      <c r="E855" s="104" t="s">
        <v>7</v>
      </c>
      <c r="F855" s="102"/>
      <c r="G855" s="105">
        <v>200</v>
      </c>
    </row>
    <row r="856" spans="1:7" ht="12">
      <c r="A856" s="106"/>
      <c r="B856" s="107">
        <v>43799</v>
      </c>
      <c r="C856" s="104" t="s">
        <v>723</v>
      </c>
      <c r="D856" s="104" t="s">
        <v>7</v>
      </c>
      <c r="E856" s="104" t="s">
        <v>7</v>
      </c>
      <c r="F856" s="102"/>
      <c r="G856" s="105">
        <v>2550</v>
      </c>
    </row>
    <row r="857" spans="1:7" ht="12">
      <c r="A857" s="106"/>
      <c r="B857" s="107">
        <v>43800</v>
      </c>
      <c r="C857" s="104" t="s">
        <v>20</v>
      </c>
      <c r="D857" s="104" t="s">
        <v>7</v>
      </c>
      <c r="E857" s="104" t="s">
        <v>7</v>
      </c>
      <c r="F857" s="102"/>
      <c r="G857" s="105">
        <v>0.96</v>
      </c>
    </row>
    <row r="858" spans="1:7" ht="12">
      <c r="A858" s="106"/>
      <c r="B858" s="106"/>
      <c r="C858" s="104" t="s">
        <v>724</v>
      </c>
      <c r="D858" s="104" t="s">
        <v>725</v>
      </c>
      <c r="E858" s="104" t="s">
        <v>726</v>
      </c>
      <c r="F858" s="104">
        <v>200</v>
      </c>
      <c r="G858" s="105">
        <v>200</v>
      </c>
    </row>
    <row r="859" spans="1:7" ht="12">
      <c r="A859" s="106"/>
      <c r="B859" s="107">
        <v>43801</v>
      </c>
      <c r="C859" s="104" t="s">
        <v>164</v>
      </c>
      <c r="D859" s="104" t="s">
        <v>119</v>
      </c>
      <c r="E859" s="104" t="s">
        <v>165</v>
      </c>
      <c r="F859" s="104">
        <v>7000</v>
      </c>
      <c r="G859" s="105">
        <v>7000</v>
      </c>
    </row>
    <row r="860" spans="1:7" ht="12">
      <c r="A860" s="106"/>
      <c r="B860" s="106"/>
      <c r="C860" s="104" t="s">
        <v>728</v>
      </c>
      <c r="D860" s="104" t="s">
        <v>7</v>
      </c>
      <c r="E860" s="104" t="s">
        <v>7</v>
      </c>
      <c r="F860" s="102"/>
      <c r="G860" s="105">
        <v>400</v>
      </c>
    </row>
    <row r="861" spans="1:7" ht="12">
      <c r="A861" s="106"/>
      <c r="B861" s="106"/>
      <c r="C861" s="104" t="s">
        <v>731</v>
      </c>
      <c r="D861" s="104" t="s">
        <v>7</v>
      </c>
      <c r="E861" s="104" t="s">
        <v>7</v>
      </c>
      <c r="F861" s="102"/>
      <c r="G861" s="105">
        <v>700</v>
      </c>
    </row>
    <row r="862" spans="1:7" ht="12">
      <c r="A862" s="106"/>
      <c r="B862" s="107">
        <v>43802</v>
      </c>
      <c r="C862" s="104" t="s">
        <v>20</v>
      </c>
      <c r="D862" s="104" t="s">
        <v>7</v>
      </c>
      <c r="E862" s="104" t="s">
        <v>7</v>
      </c>
      <c r="F862" s="102"/>
      <c r="G862" s="105">
        <v>1.01</v>
      </c>
    </row>
    <row r="863" spans="1:7" ht="12">
      <c r="A863" s="106"/>
      <c r="B863" s="106"/>
      <c r="C863" s="104" t="s">
        <v>732</v>
      </c>
      <c r="D863" s="104" t="s">
        <v>7</v>
      </c>
      <c r="E863" s="104" t="s">
        <v>7</v>
      </c>
      <c r="F863" s="102"/>
      <c r="G863" s="105">
        <v>100</v>
      </c>
    </row>
    <row r="864" spans="1:7" ht="12">
      <c r="A864" s="106"/>
      <c r="B864" s="107">
        <v>43803</v>
      </c>
      <c r="C864" s="104" t="s">
        <v>20</v>
      </c>
      <c r="D864" s="104" t="s">
        <v>7</v>
      </c>
      <c r="E864" s="104" t="s">
        <v>7</v>
      </c>
      <c r="F864" s="102"/>
      <c r="G864" s="105">
        <v>2.7499999999999996</v>
      </c>
    </row>
    <row r="865" spans="1:7" ht="12">
      <c r="A865" s="106"/>
      <c r="B865" s="107">
        <v>43804</v>
      </c>
      <c r="C865" s="104" t="s">
        <v>20</v>
      </c>
      <c r="D865" s="104" t="s">
        <v>7</v>
      </c>
      <c r="E865" s="104" t="s">
        <v>7</v>
      </c>
      <c r="F865" s="102"/>
      <c r="G865" s="105">
        <v>2.23</v>
      </c>
    </row>
    <row r="866" spans="1:7" ht="12">
      <c r="A866" s="106"/>
      <c r="B866" s="107">
        <v>43805</v>
      </c>
      <c r="C866" s="104" t="s">
        <v>20</v>
      </c>
      <c r="D866" s="104" t="s">
        <v>7</v>
      </c>
      <c r="E866" s="104" t="s">
        <v>7</v>
      </c>
      <c r="F866" s="102"/>
      <c r="G866" s="105">
        <v>0.54</v>
      </c>
    </row>
    <row r="867" spans="1:7" ht="12">
      <c r="A867" s="106"/>
      <c r="B867" s="107">
        <v>43807</v>
      </c>
      <c r="C867" s="104" t="s">
        <v>20</v>
      </c>
      <c r="D867" s="104" t="s">
        <v>7</v>
      </c>
      <c r="E867" s="104" t="s">
        <v>7</v>
      </c>
      <c r="F867" s="102"/>
      <c r="G867" s="105">
        <v>1.5699999999999998</v>
      </c>
    </row>
    <row r="868" spans="1:7" ht="12">
      <c r="A868" s="106"/>
      <c r="B868" s="106"/>
      <c r="C868" s="104" t="s">
        <v>735</v>
      </c>
      <c r="D868" s="104" t="s">
        <v>736</v>
      </c>
      <c r="E868" s="104" t="s">
        <v>7</v>
      </c>
      <c r="F868" s="102"/>
      <c r="G868" s="105">
        <v>0.12</v>
      </c>
    </row>
    <row r="869" spans="1:7" ht="12">
      <c r="A869" s="106"/>
      <c r="B869" s="107">
        <v>43808</v>
      </c>
      <c r="C869" s="104" t="s">
        <v>20</v>
      </c>
      <c r="D869" s="104" t="s">
        <v>7</v>
      </c>
      <c r="E869" s="104" t="s">
        <v>7</v>
      </c>
      <c r="F869" s="102"/>
      <c r="G869" s="105">
        <v>17.98</v>
      </c>
    </row>
    <row r="870" spans="1:7" ht="12">
      <c r="A870" s="106"/>
      <c r="B870" s="107">
        <v>43809</v>
      </c>
      <c r="C870" s="104" t="s">
        <v>20</v>
      </c>
      <c r="D870" s="104" t="s">
        <v>7</v>
      </c>
      <c r="E870" s="104" t="s">
        <v>7</v>
      </c>
      <c r="F870" s="102"/>
      <c r="G870" s="105">
        <v>5.91</v>
      </c>
    </row>
    <row r="871" spans="1:7" ht="12">
      <c r="A871" s="106"/>
      <c r="B871" s="106"/>
      <c r="C871" s="104" t="s">
        <v>737</v>
      </c>
      <c r="D871" s="104" t="s">
        <v>738</v>
      </c>
      <c r="E871" s="104" t="s">
        <v>172</v>
      </c>
      <c r="F871" s="104">
        <v>0.17</v>
      </c>
      <c r="G871" s="105">
        <v>0.17</v>
      </c>
    </row>
    <row r="872" spans="1:7" ht="12">
      <c r="A872" s="106"/>
      <c r="B872" s="106"/>
      <c r="C872" s="104" t="s">
        <v>739</v>
      </c>
      <c r="D872" s="104" t="s">
        <v>7</v>
      </c>
      <c r="E872" s="104" t="s">
        <v>7</v>
      </c>
      <c r="F872" s="102"/>
      <c r="G872" s="105">
        <v>700</v>
      </c>
    </row>
    <row r="873" spans="1:7" ht="12">
      <c r="A873" s="106"/>
      <c r="B873" s="107">
        <v>43810</v>
      </c>
      <c r="C873" s="104" t="s">
        <v>20</v>
      </c>
      <c r="D873" s="104" t="s">
        <v>7</v>
      </c>
      <c r="E873" s="104" t="s">
        <v>7</v>
      </c>
      <c r="F873" s="102"/>
      <c r="G873" s="105">
        <v>1.8900000000000001</v>
      </c>
    </row>
    <row r="874" spans="1:7" ht="12">
      <c r="A874" s="106"/>
      <c r="B874" s="107">
        <v>43811</v>
      </c>
      <c r="C874" s="104" t="s">
        <v>20</v>
      </c>
      <c r="D874" s="104" t="s">
        <v>7</v>
      </c>
      <c r="E874" s="104" t="s">
        <v>7</v>
      </c>
      <c r="F874" s="102"/>
      <c r="G874" s="105">
        <v>5.02</v>
      </c>
    </row>
    <row r="875" spans="1:7" ht="12">
      <c r="A875" s="106"/>
      <c r="B875" s="107">
        <v>43812</v>
      </c>
      <c r="C875" s="104" t="s">
        <v>20</v>
      </c>
      <c r="D875" s="104" t="s">
        <v>7</v>
      </c>
      <c r="E875" s="104" t="s">
        <v>7</v>
      </c>
      <c r="F875" s="102"/>
      <c r="G875" s="105">
        <v>3.58</v>
      </c>
    </row>
    <row r="876" spans="1:7" ht="12">
      <c r="A876" s="106"/>
      <c r="B876" s="106"/>
      <c r="C876" s="104" t="s">
        <v>745</v>
      </c>
      <c r="D876" s="104" t="s">
        <v>556</v>
      </c>
      <c r="E876" s="104" t="s">
        <v>76</v>
      </c>
      <c r="F876" s="104">
        <v>0.15</v>
      </c>
      <c r="G876" s="105">
        <v>0.15</v>
      </c>
    </row>
    <row r="877" spans="1:7" ht="12">
      <c r="A877" s="106"/>
      <c r="B877" s="106"/>
      <c r="C877" s="104" t="s">
        <v>747</v>
      </c>
      <c r="D877" s="104" t="s">
        <v>7</v>
      </c>
      <c r="E877" s="104" t="s">
        <v>7</v>
      </c>
      <c r="F877" s="102"/>
      <c r="G877" s="105">
        <v>500</v>
      </c>
    </row>
    <row r="878" spans="1:7" ht="12">
      <c r="A878" s="106"/>
      <c r="B878" s="107">
        <v>43814</v>
      </c>
      <c r="C878" s="104" t="s">
        <v>20</v>
      </c>
      <c r="D878" s="104" t="s">
        <v>7</v>
      </c>
      <c r="E878" s="104" t="s">
        <v>7</v>
      </c>
      <c r="F878" s="102"/>
      <c r="G878" s="105">
        <v>0.75</v>
      </c>
    </row>
    <row r="879" spans="1:7" ht="12">
      <c r="A879" s="106"/>
      <c r="B879" s="107">
        <v>43815</v>
      </c>
      <c r="C879" s="104" t="s">
        <v>20</v>
      </c>
      <c r="D879" s="104" t="s">
        <v>7</v>
      </c>
      <c r="E879" s="104" t="s">
        <v>7</v>
      </c>
      <c r="F879" s="102"/>
      <c r="G879" s="105">
        <v>3.3199999999999994</v>
      </c>
    </row>
    <row r="880" spans="1:7" ht="12">
      <c r="A880" s="106"/>
      <c r="B880" s="106"/>
      <c r="C880" s="104" t="s">
        <v>748</v>
      </c>
      <c r="D880" s="104" t="s">
        <v>7</v>
      </c>
      <c r="E880" s="104" t="s">
        <v>7</v>
      </c>
      <c r="F880" s="102"/>
      <c r="G880" s="105">
        <v>1050</v>
      </c>
    </row>
    <row r="881" spans="1:7" ht="12">
      <c r="A881" s="106"/>
      <c r="B881" s="107">
        <v>43816</v>
      </c>
      <c r="C881" s="104" t="s">
        <v>20</v>
      </c>
      <c r="D881" s="104" t="s">
        <v>7</v>
      </c>
      <c r="E881" s="104" t="s">
        <v>7</v>
      </c>
      <c r="F881" s="102"/>
      <c r="G881" s="105">
        <v>2.7199999999999998</v>
      </c>
    </row>
    <row r="882" spans="1:7" ht="12">
      <c r="A882" s="106"/>
      <c r="B882" s="106"/>
      <c r="C882" s="104" t="s">
        <v>751</v>
      </c>
      <c r="D882" s="104" t="s">
        <v>595</v>
      </c>
      <c r="E882" s="104" t="s">
        <v>318</v>
      </c>
      <c r="F882" s="104">
        <v>0.23</v>
      </c>
      <c r="G882" s="105">
        <v>0.23</v>
      </c>
    </row>
    <row r="883" spans="1:7" ht="12">
      <c r="A883" s="106"/>
      <c r="B883" s="107">
        <v>43817</v>
      </c>
      <c r="C883" s="104" t="s">
        <v>20</v>
      </c>
      <c r="D883" s="104" t="s">
        <v>7</v>
      </c>
      <c r="E883" s="104" t="s">
        <v>7</v>
      </c>
      <c r="F883" s="102"/>
      <c r="G883" s="105">
        <v>1.5499999999999998</v>
      </c>
    </row>
    <row r="884" spans="1:7" ht="12">
      <c r="A884" s="106"/>
      <c r="B884" s="106"/>
      <c r="C884" s="104" t="s">
        <v>752</v>
      </c>
      <c r="D884" s="104" t="s">
        <v>556</v>
      </c>
      <c r="E884" s="104" t="s">
        <v>557</v>
      </c>
      <c r="F884" s="104">
        <v>30.17</v>
      </c>
      <c r="G884" s="105">
        <v>30.17</v>
      </c>
    </row>
    <row r="885" spans="1:7" ht="12">
      <c r="A885" s="106"/>
      <c r="B885" s="107">
        <v>43818</v>
      </c>
      <c r="C885" s="104" t="s">
        <v>20</v>
      </c>
      <c r="D885" s="104" t="s">
        <v>7</v>
      </c>
      <c r="E885" s="104" t="s">
        <v>7</v>
      </c>
      <c r="F885" s="102"/>
      <c r="G885" s="105">
        <v>3.35</v>
      </c>
    </row>
    <row r="886" spans="1:7" ht="12">
      <c r="A886" s="106"/>
      <c r="B886" s="107">
        <v>43819</v>
      </c>
      <c r="C886" s="104" t="s">
        <v>20</v>
      </c>
      <c r="D886" s="104" t="s">
        <v>7</v>
      </c>
      <c r="E886" s="104" t="s">
        <v>7</v>
      </c>
      <c r="F886" s="102"/>
      <c r="G886" s="105">
        <v>16.46</v>
      </c>
    </row>
    <row r="887" spans="1:7" ht="12">
      <c r="A887" s="106"/>
      <c r="B887" s="106"/>
      <c r="C887" s="104" t="s">
        <v>757</v>
      </c>
      <c r="D887" s="104" t="s">
        <v>7</v>
      </c>
      <c r="E887" s="104" t="s">
        <v>7</v>
      </c>
      <c r="F887" s="102"/>
      <c r="G887" s="105">
        <v>700</v>
      </c>
    </row>
    <row r="888" spans="1:7" ht="12">
      <c r="A888" s="106"/>
      <c r="B888" s="107">
        <v>43820</v>
      </c>
      <c r="C888" s="104" t="s">
        <v>20</v>
      </c>
      <c r="D888" s="104" t="s">
        <v>7</v>
      </c>
      <c r="E888" s="104" t="s">
        <v>7</v>
      </c>
      <c r="F888" s="102"/>
      <c r="G888" s="105">
        <v>0.49</v>
      </c>
    </row>
    <row r="889" spans="1:7" ht="12">
      <c r="A889" s="106"/>
      <c r="B889" s="107">
        <v>43823</v>
      </c>
      <c r="C889" s="104" t="s">
        <v>20</v>
      </c>
      <c r="D889" s="104" t="s">
        <v>7</v>
      </c>
      <c r="E889" s="104" t="s">
        <v>7</v>
      </c>
      <c r="F889" s="102"/>
      <c r="G889" s="105">
        <v>1.3399999999999999</v>
      </c>
    </row>
    <row r="890" spans="1:7" ht="12">
      <c r="A890" s="106"/>
      <c r="B890" s="106"/>
      <c r="C890" s="104" t="s">
        <v>447</v>
      </c>
      <c r="D890" s="104" t="s">
        <v>7</v>
      </c>
      <c r="E890" s="104" t="s">
        <v>7</v>
      </c>
      <c r="F890" s="102"/>
      <c r="G890" s="105">
        <v>5000</v>
      </c>
    </row>
    <row r="891" spans="1:7" ht="12">
      <c r="A891" s="106"/>
      <c r="B891" s="107">
        <v>43824</v>
      </c>
      <c r="C891" s="104" t="s">
        <v>20</v>
      </c>
      <c r="D891" s="104" t="s">
        <v>7</v>
      </c>
      <c r="E891" s="104" t="s">
        <v>7</v>
      </c>
      <c r="F891" s="102"/>
      <c r="G891" s="105">
        <v>2.87</v>
      </c>
    </row>
    <row r="892" spans="1:7" ht="12">
      <c r="A892" s="106"/>
      <c r="B892" s="107">
        <v>43825</v>
      </c>
      <c r="C892" s="104" t="s">
        <v>20</v>
      </c>
      <c r="D892" s="104" t="s">
        <v>7</v>
      </c>
      <c r="E892" s="104" t="s">
        <v>7</v>
      </c>
      <c r="F892" s="102"/>
      <c r="G892" s="105">
        <v>2.58</v>
      </c>
    </row>
    <row r="893" spans="1:7" ht="12">
      <c r="A893" s="106"/>
      <c r="B893" s="106"/>
      <c r="C893" s="104" t="s">
        <v>856</v>
      </c>
      <c r="D893" s="104" t="s">
        <v>7</v>
      </c>
      <c r="E893" s="104" t="s">
        <v>7</v>
      </c>
      <c r="F893" s="102"/>
      <c r="G893" s="105">
        <v>5000</v>
      </c>
    </row>
    <row r="894" spans="1:7" ht="12">
      <c r="A894" s="106"/>
      <c r="B894" s="106"/>
      <c r="C894" s="104" t="s">
        <v>857</v>
      </c>
      <c r="D894" s="104" t="s">
        <v>858</v>
      </c>
      <c r="E894" s="104" t="s">
        <v>256</v>
      </c>
      <c r="F894" s="104">
        <v>0.27</v>
      </c>
      <c r="G894" s="105">
        <v>0.27</v>
      </c>
    </row>
    <row r="895" spans="1:7" ht="12">
      <c r="A895" s="106"/>
      <c r="B895" s="107">
        <v>43826</v>
      </c>
      <c r="C895" s="104" t="s">
        <v>20</v>
      </c>
      <c r="D895" s="104" t="s">
        <v>7</v>
      </c>
      <c r="E895" s="104" t="s">
        <v>7</v>
      </c>
      <c r="F895" s="102"/>
      <c r="G895" s="105">
        <v>1.6799999999999997</v>
      </c>
    </row>
    <row r="896" spans="1:7" ht="12">
      <c r="A896" s="106"/>
      <c r="B896" s="106"/>
      <c r="C896" s="104" t="s">
        <v>862</v>
      </c>
      <c r="D896" s="104" t="s">
        <v>7</v>
      </c>
      <c r="E896" s="104" t="s">
        <v>7</v>
      </c>
      <c r="F896" s="102"/>
      <c r="G896" s="105">
        <v>2867</v>
      </c>
    </row>
    <row r="897" spans="1:7" ht="12">
      <c r="A897" s="106"/>
      <c r="B897" s="106"/>
      <c r="C897" s="104" t="s">
        <v>864</v>
      </c>
      <c r="D897" s="104" t="s">
        <v>7</v>
      </c>
      <c r="E897" s="104" t="s">
        <v>7</v>
      </c>
      <c r="F897" s="102"/>
      <c r="G897" s="105">
        <v>600.87</v>
      </c>
    </row>
    <row r="898" spans="1:7" ht="12">
      <c r="A898" s="104" t="s">
        <v>516</v>
      </c>
      <c r="B898" s="102"/>
      <c r="C898" s="102"/>
      <c r="D898" s="102"/>
      <c r="E898" s="102"/>
      <c r="F898" s="102"/>
      <c r="G898" s="105">
        <v>210000.00000000003</v>
      </c>
    </row>
    <row r="899" spans="1:7" ht="12">
      <c r="A899" s="104" t="s">
        <v>518</v>
      </c>
      <c r="B899" s="107">
        <v>43716</v>
      </c>
      <c r="C899" s="104" t="s">
        <v>517</v>
      </c>
      <c r="D899" s="104" t="s">
        <v>7</v>
      </c>
      <c r="E899" s="104" t="s">
        <v>7</v>
      </c>
      <c r="F899" s="102"/>
      <c r="G899" s="105">
        <v>300</v>
      </c>
    </row>
    <row r="900" spans="1:7" ht="12">
      <c r="A900" s="106"/>
      <c r="B900" s="107">
        <v>43734</v>
      </c>
      <c r="C900" s="104" t="s">
        <v>550</v>
      </c>
      <c r="D900" s="104" t="s">
        <v>7</v>
      </c>
      <c r="E900" s="104" t="s">
        <v>7</v>
      </c>
      <c r="F900" s="102"/>
      <c r="G900" s="105">
        <v>700</v>
      </c>
    </row>
    <row r="901" spans="1:7" ht="12">
      <c r="A901" s="106"/>
      <c r="B901" s="107">
        <v>43738</v>
      </c>
      <c r="C901" s="104" t="s">
        <v>553</v>
      </c>
      <c r="D901" s="104" t="s">
        <v>7</v>
      </c>
      <c r="E901" s="104" t="s">
        <v>7</v>
      </c>
      <c r="F901" s="102"/>
      <c r="G901" s="105">
        <v>600</v>
      </c>
    </row>
    <row r="902" spans="1:7" ht="12">
      <c r="A902" s="106"/>
      <c r="B902" s="107">
        <v>43741</v>
      </c>
      <c r="C902" s="104" t="s">
        <v>559</v>
      </c>
      <c r="D902" s="104" t="s">
        <v>7</v>
      </c>
      <c r="E902" s="104" t="s">
        <v>7</v>
      </c>
      <c r="F902" s="102"/>
      <c r="G902" s="105">
        <v>300</v>
      </c>
    </row>
    <row r="903" spans="1:7" ht="12">
      <c r="A903" s="106"/>
      <c r="B903" s="107">
        <v>43742</v>
      </c>
      <c r="C903" s="104" t="s">
        <v>562</v>
      </c>
      <c r="D903" s="104" t="s">
        <v>7</v>
      </c>
      <c r="E903" s="104" t="s">
        <v>7</v>
      </c>
      <c r="F903" s="102"/>
      <c r="G903" s="105">
        <v>1085</v>
      </c>
    </row>
    <row r="904" spans="1:7" ht="12">
      <c r="A904" s="106"/>
      <c r="B904" s="107">
        <v>43749</v>
      </c>
      <c r="C904" s="104" t="s">
        <v>584</v>
      </c>
      <c r="D904" s="104" t="s">
        <v>7</v>
      </c>
      <c r="E904" s="104" t="s">
        <v>7</v>
      </c>
      <c r="F904" s="102"/>
      <c r="G904" s="105">
        <v>700</v>
      </c>
    </row>
    <row r="905" spans="1:7" ht="12">
      <c r="A905" s="106"/>
      <c r="B905" s="107">
        <v>43761</v>
      </c>
      <c r="C905" s="104" t="s">
        <v>621</v>
      </c>
      <c r="D905" s="104" t="s">
        <v>7</v>
      </c>
      <c r="E905" s="104" t="s">
        <v>7</v>
      </c>
      <c r="F905" s="102"/>
      <c r="G905" s="105">
        <v>1015</v>
      </c>
    </row>
    <row r="906" spans="1:7" ht="12">
      <c r="A906" s="106"/>
      <c r="B906" s="107">
        <v>43767</v>
      </c>
      <c r="C906" s="104" t="s">
        <v>640</v>
      </c>
      <c r="D906" s="104" t="s">
        <v>7</v>
      </c>
      <c r="E906" s="104" t="s">
        <v>7</v>
      </c>
      <c r="F906" s="102"/>
      <c r="G906" s="105">
        <v>600</v>
      </c>
    </row>
    <row r="907" spans="1:7" ht="12">
      <c r="A907" s="106"/>
      <c r="B907" s="107">
        <v>43770</v>
      </c>
      <c r="C907" s="104" t="s">
        <v>650</v>
      </c>
      <c r="D907" s="104" t="s">
        <v>7</v>
      </c>
      <c r="E907" s="104" t="s">
        <v>7</v>
      </c>
      <c r="F907" s="102"/>
      <c r="G907" s="105">
        <v>700</v>
      </c>
    </row>
    <row r="908" spans="1:7" ht="12">
      <c r="A908" s="106"/>
      <c r="B908" s="107">
        <v>43780</v>
      </c>
      <c r="C908" s="104" t="s">
        <v>671</v>
      </c>
      <c r="D908" s="104" t="s">
        <v>7</v>
      </c>
      <c r="E908" s="104" t="s">
        <v>7</v>
      </c>
      <c r="F908" s="102"/>
      <c r="G908" s="105">
        <v>350</v>
      </c>
    </row>
    <row r="909" spans="1:7" ht="12">
      <c r="A909" s="106"/>
      <c r="B909" s="107">
        <v>43796</v>
      </c>
      <c r="C909" s="104" t="s">
        <v>881</v>
      </c>
      <c r="D909" s="104" t="s">
        <v>7</v>
      </c>
      <c r="E909" s="104" t="s">
        <v>7</v>
      </c>
      <c r="F909" s="102"/>
      <c r="G909" s="105">
        <v>1500</v>
      </c>
    </row>
    <row r="910" spans="1:7" ht="12">
      <c r="A910" s="106"/>
      <c r="B910" s="107">
        <v>43801</v>
      </c>
      <c r="C910" s="104" t="s">
        <v>731</v>
      </c>
      <c r="D910" s="104" t="s">
        <v>7</v>
      </c>
      <c r="E910" s="104" t="s">
        <v>7</v>
      </c>
      <c r="F910" s="102"/>
      <c r="G910" s="105">
        <v>700</v>
      </c>
    </row>
    <row r="911" spans="1:7" ht="12">
      <c r="A911" s="106"/>
      <c r="B911" s="107">
        <v>43804</v>
      </c>
      <c r="C911" s="104" t="s">
        <v>733</v>
      </c>
      <c r="D911" s="104" t="s">
        <v>7</v>
      </c>
      <c r="E911" s="104" t="s">
        <v>7</v>
      </c>
      <c r="F911" s="102"/>
      <c r="G911" s="105">
        <v>710</v>
      </c>
    </row>
    <row r="912" spans="1:7" ht="12">
      <c r="A912" s="106"/>
      <c r="B912" s="107">
        <v>43809</v>
      </c>
      <c r="C912" s="104" t="s">
        <v>739</v>
      </c>
      <c r="D912" s="104" t="s">
        <v>7</v>
      </c>
      <c r="E912" s="104" t="s">
        <v>7</v>
      </c>
      <c r="F912" s="102"/>
      <c r="G912" s="105">
        <v>1120</v>
      </c>
    </row>
    <row r="913" spans="1:7" ht="12">
      <c r="A913" s="106"/>
      <c r="B913" s="107">
        <v>43812</v>
      </c>
      <c r="C913" s="104" t="s">
        <v>746</v>
      </c>
      <c r="D913" s="104" t="s">
        <v>7</v>
      </c>
      <c r="E913" s="104" t="s">
        <v>7</v>
      </c>
      <c r="F913" s="102"/>
      <c r="G913" s="105">
        <v>700</v>
      </c>
    </row>
    <row r="914" spans="1:7" ht="12">
      <c r="A914" s="106"/>
      <c r="B914" s="107">
        <v>43817</v>
      </c>
      <c r="C914" s="104" t="s">
        <v>768</v>
      </c>
      <c r="D914" s="104" t="s">
        <v>7</v>
      </c>
      <c r="E914" s="104" t="s">
        <v>7</v>
      </c>
      <c r="F914" s="102"/>
      <c r="G914" s="105">
        <v>500</v>
      </c>
    </row>
    <row r="915" spans="1:7" ht="12">
      <c r="A915" s="106"/>
      <c r="B915" s="107">
        <v>43818</v>
      </c>
      <c r="C915" s="104" t="s">
        <v>756</v>
      </c>
      <c r="D915" s="104" t="s">
        <v>7</v>
      </c>
      <c r="E915" s="104" t="s">
        <v>7</v>
      </c>
      <c r="F915" s="102"/>
      <c r="G915" s="105">
        <v>700</v>
      </c>
    </row>
    <row r="916" spans="1:7" ht="12">
      <c r="A916" s="106"/>
      <c r="B916" s="107">
        <v>43822</v>
      </c>
      <c r="C916" s="104" t="s">
        <v>758</v>
      </c>
      <c r="D916" s="104" t="s">
        <v>7</v>
      </c>
      <c r="E916" s="104" t="s">
        <v>7</v>
      </c>
      <c r="F916" s="102"/>
      <c r="G916" s="105">
        <v>630</v>
      </c>
    </row>
    <row r="917" spans="1:7" ht="12">
      <c r="A917" s="106"/>
      <c r="B917" s="107">
        <v>43826</v>
      </c>
      <c r="C917" s="104" t="s">
        <v>865</v>
      </c>
      <c r="D917" s="104" t="s">
        <v>7</v>
      </c>
      <c r="E917" s="104" t="s">
        <v>7</v>
      </c>
      <c r="F917" s="102"/>
      <c r="G917" s="105">
        <v>100</v>
      </c>
    </row>
    <row r="918" spans="1:7" ht="12">
      <c r="A918" s="106"/>
      <c r="B918" s="106"/>
      <c r="C918" s="104" t="s">
        <v>864</v>
      </c>
      <c r="D918" s="104" t="s">
        <v>7</v>
      </c>
      <c r="E918" s="104" t="s">
        <v>7</v>
      </c>
      <c r="F918" s="102"/>
      <c r="G918" s="105">
        <v>99.13</v>
      </c>
    </row>
    <row r="919" spans="1:7" ht="12">
      <c r="A919" s="106"/>
      <c r="B919" s="107">
        <v>43827</v>
      </c>
      <c r="C919" s="104" t="s">
        <v>863</v>
      </c>
      <c r="D919" s="104" t="s">
        <v>7</v>
      </c>
      <c r="E919" s="104" t="s">
        <v>7</v>
      </c>
      <c r="F919" s="102"/>
      <c r="G919" s="105">
        <v>100</v>
      </c>
    </row>
    <row r="920" spans="1:7" ht="12">
      <c r="A920" s="106"/>
      <c r="B920" s="107">
        <v>43828</v>
      </c>
      <c r="C920" s="104" t="s">
        <v>316</v>
      </c>
      <c r="D920" s="104" t="s">
        <v>317</v>
      </c>
      <c r="E920" s="104" t="s">
        <v>318</v>
      </c>
      <c r="F920" s="104">
        <v>500</v>
      </c>
      <c r="G920" s="105">
        <v>500</v>
      </c>
    </row>
    <row r="921" spans="1:7" ht="12">
      <c r="A921" s="106"/>
      <c r="B921" s="106"/>
      <c r="C921" s="104" t="s">
        <v>876</v>
      </c>
      <c r="D921" s="104" t="s">
        <v>7</v>
      </c>
      <c r="E921" s="104" t="s">
        <v>7</v>
      </c>
      <c r="F921" s="102"/>
      <c r="G921" s="105">
        <v>1</v>
      </c>
    </row>
    <row r="922" spans="1:7" ht="12">
      <c r="A922" s="106"/>
      <c r="B922" s="106"/>
      <c r="C922" s="104" t="s">
        <v>877</v>
      </c>
      <c r="D922" s="104" t="s">
        <v>556</v>
      </c>
      <c r="E922" s="104" t="s">
        <v>702</v>
      </c>
      <c r="F922" s="104">
        <v>6000</v>
      </c>
      <c r="G922" s="105">
        <v>6000</v>
      </c>
    </row>
    <row r="923" spans="1:7" ht="12">
      <c r="A923" s="106"/>
      <c r="B923" s="107">
        <v>43829</v>
      </c>
      <c r="C923" s="104" t="s">
        <v>20</v>
      </c>
      <c r="D923" s="104" t="s">
        <v>7</v>
      </c>
      <c r="E923" s="104" t="s">
        <v>7</v>
      </c>
      <c r="F923" s="102"/>
      <c r="G923" s="105">
        <v>5.85</v>
      </c>
    </row>
    <row r="924" spans="1:7" ht="12">
      <c r="A924" s="106"/>
      <c r="B924" s="106"/>
      <c r="C924" s="104" t="s">
        <v>880</v>
      </c>
      <c r="D924" s="104" t="s">
        <v>7</v>
      </c>
      <c r="E924" s="104" t="s">
        <v>7</v>
      </c>
      <c r="F924" s="102"/>
      <c r="G924" s="105">
        <v>700</v>
      </c>
    </row>
    <row r="925" spans="1:7" ht="12">
      <c r="A925" s="106"/>
      <c r="B925" s="107">
        <v>43830</v>
      </c>
      <c r="C925" s="104" t="s">
        <v>20</v>
      </c>
      <c r="D925" s="104" t="s">
        <v>7</v>
      </c>
      <c r="E925" s="104" t="s">
        <v>7</v>
      </c>
      <c r="F925" s="102"/>
      <c r="G925" s="105">
        <v>0.74</v>
      </c>
    </row>
    <row r="926" spans="1:7" ht="12">
      <c r="A926" s="104" t="s">
        <v>519</v>
      </c>
      <c r="B926" s="102"/>
      <c r="C926" s="102"/>
      <c r="D926" s="102"/>
      <c r="E926" s="102"/>
      <c r="F926" s="102"/>
      <c r="G926" s="105">
        <v>20416.719999999998</v>
      </c>
    </row>
    <row r="927" spans="1:7" ht="12">
      <c r="A927" s="104" t="s">
        <v>535</v>
      </c>
      <c r="B927" s="107">
        <v>43726</v>
      </c>
      <c r="C927" s="104" t="s">
        <v>118</v>
      </c>
      <c r="D927" s="104" t="s">
        <v>178</v>
      </c>
      <c r="E927" s="104" t="s">
        <v>534</v>
      </c>
      <c r="F927" s="104">
        <v>3000</v>
      </c>
      <c r="G927" s="105">
        <v>3000</v>
      </c>
    </row>
    <row r="928" spans="1:7" ht="12">
      <c r="A928" s="106"/>
      <c r="B928" s="106"/>
      <c r="C928" s="104" t="s">
        <v>536</v>
      </c>
      <c r="D928" s="104" t="s">
        <v>7</v>
      </c>
      <c r="E928" s="104" t="s">
        <v>7</v>
      </c>
      <c r="F928" s="102"/>
      <c r="G928" s="105">
        <v>400</v>
      </c>
    </row>
    <row r="929" spans="1:7" ht="12">
      <c r="A929" s="106"/>
      <c r="B929" s="106"/>
      <c r="C929" s="104" t="s">
        <v>538</v>
      </c>
      <c r="D929" s="104" t="s">
        <v>7</v>
      </c>
      <c r="E929" s="104" t="s">
        <v>7</v>
      </c>
      <c r="F929" s="102"/>
      <c r="G929" s="105">
        <v>10128</v>
      </c>
    </row>
    <row r="930" spans="1:7" ht="12">
      <c r="A930" s="104" t="s">
        <v>537</v>
      </c>
      <c r="B930" s="102"/>
      <c r="C930" s="102"/>
      <c r="D930" s="102"/>
      <c r="E930" s="102"/>
      <c r="F930" s="102"/>
      <c r="G930" s="105">
        <v>13528</v>
      </c>
    </row>
    <row r="931" spans="1:7" ht="12">
      <c r="A931" s="104" t="s">
        <v>565</v>
      </c>
      <c r="B931" s="107">
        <v>43744</v>
      </c>
      <c r="C931" s="104" t="s">
        <v>566</v>
      </c>
      <c r="D931" s="104" t="s">
        <v>7</v>
      </c>
      <c r="E931" s="104" t="s">
        <v>7</v>
      </c>
      <c r="F931" s="102"/>
      <c r="G931" s="105">
        <v>100</v>
      </c>
    </row>
    <row r="932" spans="1:7" ht="12">
      <c r="A932" s="106"/>
      <c r="B932" s="107">
        <v>43745</v>
      </c>
      <c r="C932" s="104" t="s">
        <v>567</v>
      </c>
      <c r="D932" s="104" t="s">
        <v>7</v>
      </c>
      <c r="E932" s="104" t="s">
        <v>7</v>
      </c>
      <c r="F932" s="102"/>
      <c r="G932" s="105">
        <v>200</v>
      </c>
    </row>
    <row r="933" spans="1:7" ht="12">
      <c r="A933" s="106"/>
      <c r="B933" s="106"/>
      <c r="C933" s="104" t="s">
        <v>574</v>
      </c>
      <c r="D933" s="104" t="s">
        <v>7</v>
      </c>
      <c r="E933" s="104" t="s">
        <v>7</v>
      </c>
      <c r="F933" s="102"/>
      <c r="G933" s="105">
        <v>1400</v>
      </c>
    </row>
    <row r="934" spans="1:7" ht="12">
      <c r="A934" s="106"/>
      <c r="B934" s="107">
        <v>43746</v>
      </c>
      <c r="C934" s="104" t="s">
        <v>576</v>
      </c>
      <c r="D934" s="104" t="s">
        <v>7</v>
      </c>
      <c r="E934" s="104" t="s">
        <v>7</v>
      </c>
      <c r="F934" s="102"/>
      <c r="G934" s="105">
        <v>1000</v>
      </c>
    </row>
    <row r="935" spans="1:7" ht="12">
      <c r="A935" s="106"/>
      <c r="B935" s="106"/>
      <c r="C935" s="104" t="s">
        <v>577</v>
      </c>
      <c r="D935" s="104" t="s">
        <v>7</v>
      </c>
      <c r="E935" s="104" t="s">
        <v>7</v>
      </c>
      <c r="F935" s="102"/>
      <c r="G935" s="105">
        <v>10690</v>
      </c>
    </row>
    <row r="936" spans="1:7" ht="12">
      <c r="A936" s="106"/>
      <c r="B936" s="107">
        <v>43747</v>
      </c>
      <c r="C936" s="104" t="s">
        <v>578</v>
      </c>
      <c r="D936" s="104" t="s">
        <v>7</v>
      </c>
      <c r="E936" s="104" t="s">
        <v>7</v>
      </c>
      <c r="F936" s="102"/>
      <c r="G936" s="105">
        <v>1700</v>
      </c>
    </row>
    <row r="937" spans="1:7" ht="12">
      <c r="A937" s="106"/>
      <c r="B937" s="107">
        <v>43748</v>
      </c>
      <c r="C937" s="104" t="s">
        <v>580</v>
      </c>
      <c r="D937" s="104" t="s">
        <v>7</v>
      </c>
      <c r="E937" s="104" t="s">
        <v>7</v>
      </c>
      <c r="F937" s="102"/>
      <c r="G937" s="105">
        <v>5980</v>
      </c>
    </row>
    <row r="938" spans="1:7" ht="12">
      <c r="A938" s="106"/>
      <c r="B938" s="107">
        <v>43750</v>
      </c>
      <c r="C938" s="104" t="s">
        <v>586</v>
      </c>
      <c r="D938" s="104" t="s">
        <v>7</v>
      </c>
      <c r="E938" s="104" t="s">
        <v>7</v>
      </c>
      <c r="F938" s="102"/>
      <c r="G938" s="105">
        <v>80</v>
      </c>
    </row>
    <row r="939" spans="1:7" ht="12">
      <c r="A939" s="106"/>
      <c r="B939" s="107">
        <v>43754</v>
      </c>
      <c r="C939" s="104" t="s">
        <v>598</v>
      </c>
      <c r="D939" s="104" t="s">
        <v>7</v>
      </c>
      <c r="E939" s="104" t="s">
        <v>7</v>
      </c>
      <c r="F939" s="102"/>
      <c r="G939" s="105">
        <v>300</v>
      </c>
    </row>
    <row r="940" spans="1:7" ht="12">
      <c r="A940" s="106"/>
      <c r="B940" s="107">
        <v>43760</v>
      </c>
      <c r="C940" s="104" t="s">
        <v>618</v>
      </c>
      <c r="D940" s="104" t="s">
        <v>7</v>
      </c>
      <c r="E940" s="104" t="s">
        <v>7</v>
      </c>
      <c r="F940" s="102"/>
      <c r="G940" s="105">
        <v>700</v>
      </c>
    </row>
    <row r="941" spans="1:7" ht="12">
      <c r="A941" s="106"/>
      <c r="B941" s="106"/>
      <c r="C941" s="104" t="s">
        <v>619</v>
      </c>
      <c r="D941" s="104" t="s">
        <v>7</v>
      </c>
      <c r="E941" s="104" t="s">
        <v>7</v>
      </c>
      <c r="F941" s="102"/>
      <c r="G941" s="105">
        <v>1050</v>
      </c>
    </row>
    <row r="942" spans="1:7" ht="12">
      <c r="A942" s="106"/>
      <c r="B942" s="107">
        <v>43769</v>
      </c>
      <c r="C942" s="104" t="s">
        <v>636</v>
      </c>
      <c r="D942" s="104" t="s">
        <v>7</v>
      </c>
      <c r="E942" s="104" t="s">
        <v>7</v>
      </c>
      <c r="F942" s="102"/>
      <c r="G942" s="105">
        <v>391925</v>
      </c>
    </row>
    <row r="943" spans="1:7" ht="12">
      <c r="A943" s="104" t="s">
        <v>568</v>
      </c>
      <c r="B943" s="102"/>
      <c r="C943" s="102"/>
      <c r="D943" s="102"/>
      <c r="E943" s="102"/>
      <c r="F943" s="102"/>
      <c r="G943" s="105">
        <v>415125</v>
      </c>
    </row>
    <row r="944" spans="1:7" ht="12">
      <c r="A944" s="104" t="s">
        <v>573</v>
      </c>
      <c r="B944" s="107">
        <v>43745</v>
      </c>
      <c r="C944" s="104" t="s">
        <v>572</v>
      </c>
      <c r="D944" s="104" t="s">
        <v>7</v>
      </c>
      <c r="E944" s="104" t="s">
        <v>7</v>
      </c>
      <c r="F944" s="102"/>
      <c r="G944" s="105">
        <v>90</v>
      </c>
    </row>
    <row r="945" spans="1:7" ht="12">
      <c r="A945" s="106"/>
      <c r="B945" s="107">
        <v>43747</v>
      </c>
      <c r="C945" s="104" t="s">
        <v>579</v>
      </c>
      <c r="D945" s="104" t="s">
        <v>7</v>
      </c>
      <c r="E945" s="104" t="s">
        <v>7</v>
      </c>
      <c r="F945" s="102"/>
      <c r="G945" s="105">
        <v>700</v>
      </c>
    </row>
    <row r="946" spans="1:7" ht="12">
      <c r="A946" s="106"/>
      <c r="B946" s="107">
        <v>43748</v>
      </c>
      <c r="C946" s="104" t="s">
        <v>580</v>
      </c>
      <c r="D946" s="104" t="s">
        <v>7</v>
      </c>
      <c r="E946" s="104" t="s">
        <v>7</v>
      </c>
      <c r="F946" s="102"/>
      <c r="G946" s="105">
        <v>500</v>
      </c>
    </row>
    <row r="947" spans="1:7" ht="12">
      <c r="A947" s="106"/>
      <c r="B947" s="107">
        <v>43749</v>
      </c>
      <c r="C947" s="104" t="s">
        <v>581</v>
      </c>
      <c r="D947" s="104" t="s">
        <v>582</v>
      </c>
      <c r="E947" s="104" t="s">
        <v>172</v>
      </c>
      <c r="F947" s="104">
        <v>4500</v>
      </c>
      <c r="G947" s="105">
        <v>4500</v>
      </c>
    </row>
    <row r="948" spans="1:7" ht="12">
      <c r="A948" s="106"/>
      <c r="B948" s="106"/>
      <c r="C948" s="104" t="s">
        <v>585</v>
      </c>
      <c r="D948" s="104" t="s">
        <v>7</v>
      </c>
      <c r="E948" s="104" t="s">
        <v>7</v>
      </c>
      <c r="F948" s="102"/>
      <c r="G948" s="105">
        <v>1100</v>
      </c>
    </row>
    <row r="949" spans="1:7" ht="12">
      <c r="A949" s="106"/>
      <c r="B949" s="107">
        <v>43752</v>
      </c>
      <c r="C949" s="104" t="s">
        <v>596</v>
      </c>
      <c r="D949" s="104" t="s">
        <v>7</v>
      </c>
      <c r="E949" s="104" t="s">
        <v>7</v>
      </c>
      <c r="F949" s="102"/>
      <c r="G949" s="105">
        <v>560</v>
      </c>
    </row>
    <row r="950" spans="1:7" ht="12">
      <c r="A950" s="106"/>
      <c r="B950" s="107">
        <v>43757</v>
      </c>
      <c r="C950" s="104" t="s">
        <v>604</v>
      </c>
      <c r="D950" s="104" t="s">
        <v>7</v>
      </c>
      <c r="E950" s="104" t="s">
        <v>7</v>
      </c>
      <c r="F950" s="102"/>
      <c r="G950" s="105">
        <v>1000</v>
      </c>
    </row>
    <row r="951" spans="1:7" ht="12">
      <c r="A951" s="106"/>
      <c r="B951" s="107">
        <v>43758</v>
      </c>
      <c r="C951" s="104" t="s">
        <v>609</v>
      </c>
      <c r="D951" s="104" t="s">
        <v>7</v>
      </c>
      <c r="E951" s="104" t="s">
        <v>7</v>
      </c>
      <c r="F951" s="102"/>
      <c r="G951" s="105">
        <v>10500</v>
      </c>
    </row>
    <row r="952" spans="1:7" ht="12">
      <c r="A952" s="106"/>
      <c r="B952" s="106"/>
      <c r="C952" s="104" t="s">
        <v>610</v>
      </c>
      <c r="D952" s="104" t="s">
        <v>7</v>
      </c>
      <c r="E952" s="104" t="s">
        <v>7</v>
      </c>
      <c r="F952" s="102"/>
      <c r="G952" s="105">
        <v>127300</v>
      </c>
    </row>
    <row r="953" spans="1:7" ht="12">
      <c r="A953" s="106"/>
      <c r="B953" s="107">
        <v>43759</v>
      </c>
      <c r="C953" s="104" t="s">
        <v>614</v>
      </c>
      <c r="D953" s="104" t="s">
        <v>7</v>
      </c>
      <c r="E953" s="104" t="s">
        <v>7</v>
      </c>
      <c r="F953" s="102"/>
      <c r="G953" s="105">
        <v>2570</v>
      </c>
    </row>
    <row r="954" spans="1:7" ht="12">
      <c r="A954" s="106"/>
      <c r="B954" s="107">
        <v>43760</v>
      </c>
      <c r="C954" s="104" t="s">
        <v>619</v>
      </c>
      <c r="D954" s="104" t="s">
        <v>7</v>
      </c>
      <c r="E954" s="104" t="s">
        <v>7</v>
      </c>
      <c r="F954" s="102"/>
      <c r="G954" s="105">
        <v>200</v>
      </c>
    </row>
    <row r="955" spans="1:7" ht="12">
      <c r="A955" s="106"/>
      <c r="B955" s="107">
        <v>43761</v>
      </c>
      <c r="C955" s="104" t="s">
        <v>620</v>
      </c>
      <c r="D955" s="104" t="s">
        <v>7</v>
      </c>
      <c r="E955" s="104" t="s">
        <v>7</v>
      </c>
      <c r="F955" s="102"/>
      <c r="G955" s="105">
        <v>500</v>
      </c>
    </row>
    <row r="956" spans="1:7" ht="12">
      <c r="A956" s="106"/>
      <c r="B956" s="107">
        <v>43763</v>
      </c>
      <c r="C956" s="104" t="s">
        <v>628</v>
      </c>
      <c r="D956" s="104" t="s">
        <v>7</v>
      </c>
      <c r="E956" s="104" t="s">
        <v>7</v>
      </c>
      <c r="F956" s="102"/>
      <c r="G956" s="105">
        <v>350</v>
      </c>
    </row>
    <row r="957" spans="1:7" ht="12">
      <c r="A957" s="106"/>
      <c r="B957" s="107">
        <v>43767</v>
      </c>
      <c r="C957" s="104" t="s">
        <v>641</v>
      </c>
      <c r="D957" s="104" t="s">
        <v>7</v>
      </c>
      <c r="E957" s="104" t="s">
        <v>7</v>
      </c>
      <c r="F957" s="102"/>
      <c r="G957" s="105">
        <v>2600</v>
      </c>
    </row>
    <row r="958" spans="1:7" ht="12">
      <c r="A958" s="106"/>
      <c r="B958" s="107">
        <v>43771</v>
      </c>
      <c r="C958" s="104" t="s">
        <v>651</v>
      </c>
      <c r="D958" s="104" t="s">
        <v>7</v>
      </c>
      <c r="E958" s="104" t="s">
        <v>7</v>
      </c>
      <c r="F958" s="102"/>
      <c r="G958" s="105">
        <v>200</v>
      </c>
    </row>
    <row r="959" spans="1:7" ht="12">
      <c r="A959" s="104" t="s">
        <v>575</v>
      </c>
      <c r="B959" s="102"/>
      <c r="C959" s="102"/>
      <c r="D959" s="102"/>
      <c r="E959" s="102"/>
      <c r="F959" s="102"/>
      <c r="G959" s="105">
        <v>152670</v>
      </c>
    </row>
    <row r="960" spans="1:7" ht="12">
      <c r="A960" s="104" t="s">
        <v>597</v>
      </c>
      <c r="B960" s="107">
        <v>43753</v>
      </c>
      <c r="C960" s="104" t="s">
        <v>601</v>
      </c>
      <c r="D960" s="104" t="s">
        <v>7</v>
      </c>
      <c r="E960" s="104" t="s">
        <v>7</v>
      </c>
      <c r="F960" s="102"/>
      <c r="G960" s="105">
        <v>4200</v>
      </c>
    </row>
    <row r="961" spans="1:7" ht="12">
      <c r="A961" s="106"/>
      <c r="B961" s="107">
        <v>43754</v>
      </c>
      <c r="C961" s="104" t="s">
        <v>600</v>
      </c>
      <c r="D961" s="104" t="s">
        <v>7</v>
      </c>
      <c r="E961" s="104" t="s">
        <v>7</v>
      </c>
      <c r="F961" s="102"/>
      <c r="G961" s="105">
        <v>700</v>
      </c>
    </row>
    <row r="962" spans="1:7" ht="12">
      <c r="A962" s="106"/>
      <c r="B962" s="106"/>
      <c r="C962" s="104" t="s">
        <v>598</v>
      </c>
      <c r="D962" s="104" t="s">
        <v>7</v>
      </c>
      <c r="E962" s="104" t="s">
        <v>7</v>
      </c>
      <c r="F962" s="102"/>
      <c r="G962" s="105">
        <v>3100</v>
      </c>
    </row>
    <row r="963" spans="1:7" ht="12">
      <c r="A963" s="106"/>
      <c r="B963" s="107">
        <v>43755</v>
      </c>
      <c r="C963" s="104" t="s">
        <v>602</v>
      </c>
      <c r="D963" s="104" t="s">
        <v>7</v>
      </c>
      <c r="E963" s="104" t="s">
        <v>7</v>
      </c>
      <c r="F963" s="102"/>
      <c r="G963" s="105">
        <v>200</v>
      </c>
    </row>
    <row r="964" spans="1:7" ht="12">
      <c r="A964" s="106"/>
      <c r="B964" s="107">
        <v>43758</v>
      </c>
      <c r="C964" s="104" t="s">
        <v>609</v>
      </c>
      <c r="D964" s="104" t="s">
        <v>7</v>
      </c>
      <c r="E964" s="104" t="s">
        <v>7</v>
      </c>
      <c r="F964" s="102"/>
      <c r="G964" s="105">
        <v>1000</v>
      </c>
    </row>
    <row r="965" spans="1:7" ht="12">
      <c r="A965" s="106"/>
      <c r="B965" s="107">
        <v>43759</v>
      </c>
      <c r="C965" s="104" t="s">
        <v>614</v>
      </c>
      <c r="D965" s="104" t="s">
        <v>7</v>
      </c>
      <c r="E965" s="104" t="s">
        <v>7</v>
      </c>
      <c r="F965" s="102"/>
      <c r="G965" s="105">
        <v>1000</v>
      </c>
    </row>
    <row r="966" spans="1:7" ht="12">
      <c r="A966" s="106"/>
      <c r="B966" s="106"/>
      <c r="C966" s="104" t="s">
        <v>616</v>
      </c>
      <c r="D966" s="104" t="s">
        <v>7</v>
      </c>
      <c r="E966" s="104" t="s">
        <v>7</v>
      </c>
      <c r="F966" s="102"/>
      <c r="G966" s="105">
        <v>700</v>
      </c>
    </row>
    <row r="967" spans="1:7" ht="12">
      <c r="A967" s="106"/>
      <c r="B967" s="107">
        <v>43769</v>
      </c>
      <c r="C967" s="104" t="s">
        <v>636</v>
      </c>
      <c r="D967" s="104" t="s">
        <v>7</v>
      </c>
      <c r="E967" s="104" t="s">
        <v>7</v>
      </c>
      <c r="F967" s="102"/>
      <c r="G967" s="105">
        <v>121100</v>
      </c>
    </row>
    <row r="968" spans="1:7" ht="12">
      <c r="A968" s="104" t="s">
        <v>607</v>
      </c>
      <c r="B968" s="102"/>
      <c r="C968" s="102"/>
      <c r="D968" s="102"/>
      <c r="E968" s="102"/>
      <c r="F968" s="102"/>
      <c r="G968" s="105">
        <v>132000</v>
      </c>
    </row>
    <row r="969" spans="1:7" ht="12">
      <c r="A969" s="104" t="s">
        <v>599</v>
      </c>
      <c r="B969" s="107">
        <v>43754</v>
      </c>
      <c r="C969" s="104" t="s">
        <v>600</v>
      </c>
      <c r="D969" s="104" t="s">
        <v>7</v>
      </c>
      <c r="E969" s="104" t="s">
        <v>7</v>
      </c>
      <c r="F969" s="102"/>
      <c r="G969" s="105">
        <v>700</v>
      </c>
    </row>
    <row r="970" spans="1:7" ht="12">
      <c r="A970" s="106"/>
      <c r="B970" s="107">
        <v>43759</v>
      </c>
      <c r="C970" s="104" t="s">
        <v>614</v>
      </c>
      <c r="D970" s="104" t="s">
        <v>7</v>
      </c>
      <c r="E970" s="104" t="s">
        <v>7</v>
      </c>
      <c r="F970" s="102"/>
      <c r="G970" s="105">
        <v>1000</v>
      </c>
    </row>
    <row r="971" spans="1:7" ht="12">
      <c r="A971" s="106"/>
      <c r="B971" s="106"/>
      <c r="C971" s="104" t="s">
        <v>617</v>
      </c>
      <c r="D971" s="104" t="s">
        <v>7</v>
      </c>
      <c r="E971" s="104" t="s">
        <v>7</v>
      </c>
      <c r="F971" s="102"/>
      <c r="G971" s="105">
        <v>700</v>
      </c>
    </row>
    <row r="972" spans="1:7" ht="12">
      <c r="A972" s="106"/>
      <c r="B972" s="107">
        <v>43763</v>
      </c>
      <c r="C972" s="104" t="s">
        <v>631</v>
      </c>
      <c r="D972" s="104" t="s">
        <v>7</v>
      </c>
      <c r="E972" s="104" t="s">
        <v>7</v>
      </c>
      <c r="F972" s="102"/>
      <c r="G972" s="105">
        <v>2000</v>
      </c>
    </row>
    <row r="973" spans="1:7" ht="12">
      <c r="A973" s="106"/>
      <c r="B973" s="107">
        <v>43784</v>
      </c>
      <c r="C973" s="104" t="s">
        <v>680</v>
      </c>
      <c r="D973" s="104" t="s">
        <v>7</v>
      </c>
      <c r="E973" s="104" t="s">
        <v>7</v>
      </c>
      <c r="F973" s="102"/>
      <c r="G973" s="105">
        <v>700</v>
      </c>
    </row>
    <row r="974" spans="1:7" ht="12">
      <c r="A974" s="106"/>
      <c r="B974" s="107">
        <v>43798</v>
      </c>
      <c r="C974" s="104" t="s">
        <v>59</v>
      </c>
      <c r="D974" s="104" t="s">
        <v>7</v>
      </c>
      <c r="E974" s="104" t="s">
        <v>7</v>
      </c>
      <c r="F974" s="102"/>
      <c r="G974" s="105">
        <v>10970</v>
      </c>
    </row>
    <row r="975" spans="1:7" ht="12">
      <c r="A975" s="104" t="s">
        <v>608</v>
      </c>
      <c r="B975" s="102"/>
      <c r="C975" s="102"/>
      <c r="D975" s="102"/>
      <c r="E975" s="102"/>
      <c r="F975" s="102"/>
      <c r="G975" s="105">
        <v>16070</v>
      </c>
    </row>
    <row r="976" spans="1:7" ht="12">
      <c r="A976" s="104" t="s">
        <v>630</v>
      </c>
      <c r="B976" s="107">
        <v>43763</v>
      </c>
      <c r="C976" s="104" t="s">
        <v>628</v>
      </c>
      <c r="D976" s="104" t="s">
        <v>7</v>
      </c>
      <c r="E976" s="104" t="s">
        <v>7</v>
      </c>
      <c r="F976" s="102"/>
      <c r="G976" s="105">
        <v>700</v>
      </c>
    </row>
    <row r="977" spans="1:7" ht="12">
      <c r="A977" s="106"/>
      <c r="B977" s="106"/>
      <c r="C977" s="104" t="s">
        <v>631</v>
      </c>
      <c r="D977" s="104" t="s">
        <v>7</v>
      </c>
      <c r="E977" s="104" t="s">
        <v>7</v>
      </c>
      <c r="F977" s="102"/>
      <c r="G977" s="105">
        <v>2300</v>
      </c>
    </row>
    <row r="978" spans="1:7" ht="12">
      <c r="A978" s="106"/>
      <c r="B978" s="107">
        <v>43764</v>
      </c>
      <c r="C978" s="104" t="s">
        <v>632</v>
      </c>
      <c r="D978" s="104" t="s">
        <v>7</v>
      </c>
      <c r="E978" s="104" t="s">
        <v>7</v>
      </c>
      <c r="F978" s="102"/>
      <c r="G978" s="105">
        <v>20485</v>
      </c>
    </row>
    <row r="979" spans="1:7" ht="12">
      <c r="A979" s="106"/>
      <c r="B979" s="107">
        <v>43765</v>
      </c>
      <c r="C979" s="104" t="s">
        <v>634</v>
      </c>
      <c r="D979" s="104" t="s">
        <v>7</v>
      </c>
      <c r="E979" s="104" t="s">
        <v>7</v>
      </c>
      <c r="F979" s="102"/>
      <c r="G979" s="105">
        <v>300</v>
      </c>
    </row>
    <row r="980" spans="1:7" ht="12">
      <c r="A980" s="106"/>
      <c r="B980" s="107">
        <v>43766</v>
      </c>
      <c r="C980" s="104" t="s">
        <v>639</v>
      </c>
      <c r="D980" s="104" t="s">
        <v>7</v>
      </c>
      <c r="E980" s="104" t="s">
        <v>7</v>
      </c>
      <c r="F980" s="102"/>
      <c r="G980" s="105">
        <v>1500</v>
      </c>
    </row>
    <row r="981" spans="1:7" ht="12">
      <c r="A981" s="106"/>
      <c r="B981" s="107">
        <v>43768</v>
      </c>
      <c r="C981" s="104" t="s">
        <v>637</v>
      </c>
      <c r="D981" s="104" t="s">
        <v>238</v>
      </c>
      <c r="E981" s="104" t="s">
        <v>418</v>
      </c>
      <c r="F981" s="104">
        <v>90000</v>
      </c>
      <c r="G981" s="105">
        <v>90000</v>
      </c>
    </row>
    <row r="982" spans="1:7" ht="12">
      <c r="A982" s="106"/>
      <c r="B982" s="106"/>
      <c r="C982" s="104" t="s">
        <v>642</v>
      </c>
      <c r="D982" s="104" t="s">
        <v>73</v>
      </c>
      <c r="E982" s="104" t="s">
        <v>172</v>
      </c>
      <c r="F982" s="104">
        <v>500</v>
      </c>
      <c r="G982" s="105">
        <v>500</v>
      </c>
    </row>
    <row r="983" spans="1:7" ht="12">
      <c r="A983" s="106"/>
      <c r="B983" s="106"/>
      <c r="C983" s="104" t="s">
        <v>645</v>
      </c>
      <c r="D983" s="104" t="s">
        <v>7</v>
      </c>
      <c r="E983" s="104" t="s">
        <v>7</v>
      </c>
      <c r="F983" s="102"/>
      <c r="G983" s="105">
        <v>11210</v>
      </c>
    </row>
    <row r="984" spans="1:7" ht="12">
      <c r="A984" s="106"/>
      <c r="B984" s="107">
        <v>43769</v>
      </c>
      <c r="C984" s="104" t="s">
        <v>648</v>
      </c>
      <c r="D984" s="104" t="s">
        <v>7</v>
      </c>
      <c r="E984" s="104" t="s">
        <v>7</v>
      </c>
      <c r="F984" s="102"/>
      <c r="G984" s="105">
        <v>1000</v>
      </c>
    </row>
    <row r="985" spans="1:7" ht="12">
      <c r="A985" s="106"/>
      <c r="B985" s="107">
        <v>43767</v>
      </c>
      <c r="C985" s="104" t="s">
        <v>641</v>
      </c>
      <c r="D985" s="104" t="s">
        <v>7</v>
      </c>
      <c r="E985" s="104" t="s">
        <v>7</v>
      </c>
      <c r="F985" s="102"/>
      <c r="G985" s="105">
        <v>1200</v>
      </c>
    </row>
    <row r="986" spans="1:7" ht="12">
      <c r="A986" s="106"/>
      <c r="B986" s="107">
        <v>43771</v>
      </c>
      <c r="C986" s="104" t="s">
        <v>651</v>
      </c>
      <c r="D986" s="104" t="s">
        <v>7</v>
      </c>
      <c r="E986" s="104" t="s">
        <v>7</v>
      </c>
      <c r="F986" s="102"/>
      <c r="G986" s="105">
        <v>500</v>
      </c>
    </row>
    <row r="987" spans="1:7" ht="12">
      <c r="A987" s="104" t="s">
        <v>633</v>
      </c>
      <c r="B987" s="102"/>
      <c r="C987" s="102"/>
      <c r="D987" s="102"/>
      <c r="E987" s="102"/>
      <c r="F987" s="102"/>
      <c r="G987" s="105">
        <v>129695</v>
      </c>
    </row>
    <row r="988" spans="1:7" ht="12">
      <c r="A988" s="104" t="s">
        <v>660</v>
      </c>
      <c r="B988" s="107">
        <v>43776</v>
      </c>
      <c r="C988" s="104" t="s">
        <v>659</v>
      </c>
      <c r="D988" s="104" t="s">
        <v>7</v>
      </c>
      <c r="E988" s="104" t="s">
        <v>7</v>
      </c>
      <c r="F988" s="102"/>
      <c r="G988" s="105">
        <v>700</v>
      </c>
    </row>
    <row r="989" spans="1:7" ht="12">
      <c r="A989" s="106"/>
      <c r="B989" s="106"/>
      <c r="C989" s="104" t="s">
        <v>668</v>
      </c>
      <c r="D989" s="104" t="s">
        <v>7</v>
      </c>
      <c r="E989" s="104" t="s">
        <v>7</v>
      </c>
      <c r="F989" s="102"/>
      <c r="G989" s="105">
        <v>750</v>
      </c>
    </row>
    <row r="990" spans="1:7" ht="12">
      <c r="A990" s="106"/>
      <c r="B990" s="107">
        <v>43781</v>
      </c>
      <c r="C990" s="104" t="s">
        <v>673</v>
      </c>
      <c r="D990" s="104" t="s">
        <v>7</v>
      </c>
      <c r="E990" s="104" t="s">
        <v>7</v>
      </c>
      <c r="F990" s="102"/>
      <c r="G990" s="105">
        <v>1000</v>
      </c>
    </row>
    <row r="991" spans="1:7" ht="12">
      <c r="A991" s="106"/>
      <c r="B991" s="106"/>
      <c r="C991" s="104" t="s">
        <v>674</v>
      </c>
      <c r="D991" s="104" t="s">
        <v>7</v>
      </c>
      <c r="E991" s="104" t="s">
        <v>7</v>
      </c>
      <c r="F991" s="102"/>
      <c r="G991" s="105">
        <v>7220</v>
      </c>
    </row>
    <row r="992" spans="1:7" ht="12">
      <c r="A992" s="106"/>
      <c r="B992" s="107">
        <v>43782</v>
      </c>
      <c r="C992" s="104" t="s">
        <v>676</v>
      </c>
      <c r="D992" s="104" t="s">
        <v>7</v>
      </c>
      <c r="E992" s="104" t="s">
        <v>7</v>
      </c>
      <c r="F992" s="102"/>
      <c r="G992" s="105">
        <v>1000</v>
      </c>
    </row>
    <row r="993" spans="1:7" ht="12">
      <c r="A993" s="106"/>
      <c r="B993" s="106"/>
      <c r="C993" s="104" t="s">
        <v>677</v>
      </c>
      <c r="D993" s="104" t="s">
        <v>7</v>
      </c>
      <c r="E993" s="104" t="s">
        <v>7</v>
      </c>
      <c r="F993" s="102"/>
      <c r="G993" s="105">
        <v>3900</v>
      </c>
    </row>
    <row r="994" spans="1:7" ht="12">
      <c r="A994" s="106"/>
      <c r="B994" s="107">
        <v>43783</v>
      </c>
      <c r="C994" s="104" t="s">
        <v>678</v>
      </c>
      <c r="D994" s="104" t="s">
        <v>7</v>
      </c>
      <c r="E994" s="104" t="s">
        <v>7</v>
      </c>
      <c r="F994" s="102"/>
      <c r="G994" s="105">
        <v>850</v>
      </c>
    </row>
    <row r="995" spans="1:7" ht="12">
      <c r="A995" s="106"/>
      <c r="B995" s="107">
        <v>43784</v>
      </c>
      <c r="C995" s="104" t="s">
        <v>679</v>
      </c>
      <c r="D995" s="104" t="s">
        <v>7</v>
      </c>
      <c r="E995" s="104" t="s">
        <v>7</v>
      </c>
      <c r="F995" s="102"/>
      <c r="G995" s="105">
        <v>200</v>
      </c>
    </row>
    <row r="996" spans="1:7" ht="12">
      <c r="A996" s="106"/>
      <c r="B996" s="106"/>
      <c r="C996" s="104" t="s">
        <v>680</v>
      </c>
      <c r="D996" s="104" t="s">
        <v>7</v>
      </c>
      <c r="E996" s="104" t="s">
        <v>7</v>
      </c>
      <c r="F996" s="102"/>
      <c r="G996" s="105">
        <v>700</v>
      </c>
    </row>
    <row r="997" spans="1:7" ht="12">
      <c r="A997" s="106"/>
      <c r="B997" s="107">
        <v>43788</v>
      </c>
      <c r="C997" s="104" t="s">
        <v>688</v>
      </c>
      <c r="D997" s="104" t="s">
        <v>7</v>
      </c>
      <c r="E997" s="104" t="s">
        <v>7</v>
      </c>
      <c r="F997" s="102"/>
      <c r="G997" s="105">
        <v>700</v>
      </c>
    </row>
    <row r="998" spans="1:7" ht="12">
      <c r="A998" s="106"/>
      <c r="B998" s="107">
        <v>43791</v>
      </c>
      <c r="C998" s="104" t="s">
        <v>699</v>
      </c>
      <c r="D998" s="104" t="s">
        <v>7</v>
      </c>
      <c r="E998" s="104" t="s">
        <v>7</v>
      </c>
      <c r="F998" s="102"/>
      <c r="G998" s="105">
        <v>700</v>
      </c>
    </row>
    <row r="999" spans="1:7" ht="12">
      <c r="A999" s="106"/>
      <c r="B999" s="107">
        <v>43796</v>
      </c>
      <c r="C999" s="104" t="s">
        <v>715</v>
      </c>
      <c r="D999" s="104" t="s">
        <v>7</v>
      </c>
      <c r="E999" s="104" t="s">
        <v>7</v>
      </c>
      <c r="F999" s="102"/>
      <c r="G999" s="105">
        <v>5100</v>
      </c>
    </row>
    <row r="1000" spans="1:7" ht="12">
      <c r="A1000" s="106"/>
      <c r="B1000" s="107">
        <v>43797</v>
      </c>
      <c r="C1000" s="104" t="s">
        <v>717</v>
      </c>
      <c r="D1000" s="104" t="s">
        <v>7</v>
      </c>
      <c r="E1000" s="104" t="s">
        <v>7</v>
      </c>
      <c r="F1000" s="102"/>
      <c r="G1000" s="105">
        <v>2000</v>
      </c>
    </row>
    <row r="1001" spans="1:7" ht="12">
      <c r="A1001" s="106"/>
      <c r="B1001" s="107">
        <v>43798</v>
      </c>
      <c r="C1001" s="104" t="s">
        <v>59</v>
      </c>
      <c r="D1001" s="104" t="s">
        <v>7</v>
      </c>
      <c r="E1001" s="104" t="s">
        <v>7</v>
      </c>
      <c r="F1001" s="102"/>
      <c r="G1001" s="105">
        <v>20180</v>
      </c>
    </row>
    <row r="1002" spans="1:7" ht="12">
      <c r="A1002" s="104" t="s">
        <v>670</v>
      </c>
      <c r="B1002" s="102"/>
      <c r="C1002" s="102"/>
      <c r="D1002" s="102"/>
      <c r="E1002" s="102"/>
      <c r="F1002" s="102"/>
      <c r="G1002" s="105">
        <v>45000</v>
      </c>
    </row>
    <row r="1003" spans="1:7" ht="12">
      <c r="A1003" s="104" t="s">
        <v>709</v>
      </c>
      <c r="B1003" s="107">
        <v>43796</v>
      </c>
      <c r="C1003" s="104" t="s">
        <v>118</v>
      </c>
      <c r="D1003" s="104" t="s">
        <v>119</v>
      </c>
      <c r="E1003" s="104" t="s">
        <v>120</v>
      </c>
      <c r="F1003" s="104">
        <v>2000</v>
      </c>
      <c r="G1003" s="105">
        <v>2000</v>
      </c>
    </row>
    <row r="1004" spans="1:7" ht="12">
      <c r="A1004" s="106"/>
      <c r="B1004" s="106"/>
      <c r="C1004" s="104" t="s">
        <v>710</v>
      </c>
      <c r="D1004" s="104" t="s">
        <v>711</v>
      </c>
      <c r="E1004" s="104" t="s">
        <v>712</v>
      </c>
      <c r="F1004" s="104">
        <v>50</v>
      </c>
      <c r="G1004" s="105">
        <v>50</v>
      </c>
    </row>
    <row r="1005" spans="1:7" ht="12">
      <c r="A1005" s="106"/>
      <c r="B1005" s="106"/>
      <c r="C1005" s="104" t="s">
        <v>713</v>
      </c>
      <c r="D1005" s="104" t="s">
        <v>145</v>
      </c>
      <c r="E1005" s="104" t="s">
        <v>210</v>
      </c>
      <c r="F1005" s="104">
        <v>5000</v>
      </c>
      <c r="G1005" s="105">
        <v>5000</v>
      </c>
    </row>
    <row r="1006" spans="1:7" ht="12">
      <c r="A1006" s="106"/>
      <c r="B1006" s="106"/>
      <c r="C1006" s="104" t="s">
        <v>715</v>
      </c>
      <c r="D1006" s="104" t="s">
        <v>7</v>
      </c>
      <c r="E1006" s="104" t="s">
        <v>7</v>
      </c>
      <c r="F1006" s="102"/>
      <c r="G1006" s="105">
        <v>16130</v>
      </c>
    </row>
    <row r="1007" spans="1:7" ht="12">
      <c r="A1007" s="106"/>
      <c r="B1007" s="107">
        <v>43797</v>
      </c>
      <c r="C1007" s="104" t="s">
        <v>75</v>
      </c>
      <c r="D1007" s="104" t="s">
        <v>67</v>
      </c>
      <c r="E1007" s="104" t="s">
        <v>76</v>
      </c>
      <c r="F1007" s="104">
        <v>300</v>
      </c>
      <c r="G1007" s="105">
        <v>300</v>
      </c>
    </row>
    <row r="1008" spans="1:7" ht="12">
      <c r="A1008" s="106"/>
      <c r="B1008" s="106"/>
      <c r="C1008" s="104" t="s">
        <v>717</v>
      </c>
      <c r="D1008" s="104" t="s">
        <v>7</v>
      </c>
      <c r="E1008" s="104" t="s">
        <v>7</v>
      </c>
      <c r="F1008" s="102"/>
      <c r="G1008" s="105">
        <v>31530</v>
      </c>
    </row>
    <row r="1009" spans="1:7" ht="12">
      <c r="A1009" s="106"/>
      <c r="B1009" s="106"/>
      <c r="C1009" s="104" t="s">
        <v>718</v>
      </c>
      <c r="D1009" s="104" t="s">
        <v>7</v>
      </c>
      <c r="E1009" s="104" t="s">
        <v>7</v>
      </c>
      <c r="F1009" s="102"/>
      <c r="G1009" s="105">
        <v>5100</v>
      </c>
    </row>
    <row r="1010" spans="1:7" ht="12">
      <c r="A1010" s="106"/>
      <c r="B1010" s="107">
        <v>43798</v>
      </c>
      <c r="C1010" s="104" t="s">
        <v>59</v>
      </c>
      <c r="D1010" s="104" t="s">
        <v>7</v>
      </c>
      <c r="E1010" s="104" t="s">
        <v>7</v>
      </c>
      <c r="F1010" s="102"/>
      <c r="G1010" s="105">
        <v>3440</v>
      </c>
    </row>
    <row r="1011" spans="1:7" ht="12">
      <c r="A1011" s="106"/>
      <c r="B1011" s="106"/>
      <c r="C1011" s="104" t="s">
        <v>721</v>
      </c>
      <c r="D1011" s="104" t="s">
        <v>7</v>
      </c>
      <c r="E1011" s="104" t="s">
        <v>7</v>
      </c>
      <c r="F1011" s="102"/>
      <c r="G1011" s="105">
        <v>6450</v>
      </c>
    </row>
    <row r="1012" spans="1:7" ht="12">
      <c r="A1012" s="104" t="s">
        <v>716</v>
      </c>
      <c r="B1012" s="102"/>
      <c r="C1012" s="102"/>
      <c r="D1012" s="102"/>
      <c r="E1012" s="102"/>
      <c r="F1012" s="102"/>
      <c r="G1012" s="105">
        <v>70000</v>
      </c>
    </row>
    <row r="1013" spans="1:7" ht="12">
      <c r="A1013" s="104" t="s">
        <v>764</v>
      </c>
      <c r="B1013" s="107">
        <v>43823</v>
      </c>
      <c r="C1013" s="104" t="s">
        <v>759</v>
      </c>
      <c r="D1013" s="104" t="s">
        <v>7</v>
      </c>
      <c r="E1013" s="104" t="s">
        <v>7</v>
      </c>
      <c r="F1013" s="102"/>
      <c r="G1013" s="105">
        <v>200</v>
      </c>
    </row>
    <row r="1014" spans="1:7" ht="12">
      <c r="A1014" s="106"/>
      <c r="B1014" s="106"/>
      <c r="C1014" s="104" t="s">
        <v>765</v>
      </c>
      <c r="D1014" s="104" t="s">
        <v>7</v>
      </c>
      <c r="E1014" s="104" t="s">
        <v>7</v>
      </c>
      <c r="F1014" s="102"/>
      <c r="G1014" s="105">
        <v>1746</v>
      </c>
    </row>
    <row r="1015" spans="1:7" ht="12">
      <c r="A1015" s="106"/>
      <c r="B1015" s="107">
        <v>43824</v>
      </c>
      <c r="C1015" s="104" t="s">
        <v>772</v>
      </c>
      <c r="D1015" s="104" t="s">
        <v>7</v>
      </c>
      <c r="E1015" s="104" t="s">
        <v>7</v>
      </c>
      <c r="F1015" s="102"/>
      <c r="G1015" s="105">
        <v>500</v>
      </c>
    </row>
    <row r="1016" spans="1:7" ht="12">
      <c r="A1016" s="106"/>
      <c r="B1016" s="107">
        <v>43826</v>
      </c>
      <c r="C1016" s="104" t="s">
        <v>862</v>
      </c>
      <c r="D1016" s="104" t="s">
        <v>7</v>
      </c>
      <c r="E1016" s="104" t="s">
        <v>7</v>
      </c>
      <c r="F1016" s="102"/>
      <c r="G1016" s="105">
        <v>99554</v>
      </c>
    </row>
    <row r="1017" spans="1:7" ht="12">
      <c r="A1017" s="104" t="s">
        <v>769</v>
      </c>
      <c r="B1017" s="102"/>
      <c r="C1017" s="102"/>
      <c r="D1017" s="102"/>
      <c r="E1017" s="102"/>
      <c r="F1017" s="102"/>
      <c r="G1017" s="105">
        <v>102000</v>
      </c>
    </row>
    <row r="1018" spans="1:7" ht="12">
      <c r="A1018" s="104" t="s">
        <v>766</v>
      </c>
      <c r="B1018" s="107">
        <v>43823</v>
      </c>
      <c r="C1018" s="104" t="s">
        <v>765</v>
      </c>
      <c r="D1018" s="104" t="s">
        <v>7</v>
      </c>
      <c r="E1018" s="104" t="s">
        <v>7</v>
      </c>
      <c r="F1018" s="102"/>
      <c r="G1018" s="105">
        <v>500</v>
      </c>
    </row>
    <row r="1019" spans="1:7" ht="12">
      <c r="A1019" s="104" t="s">
        <v>770</v>
      </c>
      <c r="B1019" s="102"/>
      <c r="C1019" s="102"/>
      <c r="D1019" s="102"/>
      <c r="E1019" s="102"/>
      <c r="F1019" s="102"/>
      <c r="G1019" s="105">
        <v>500</v>
      </c>
    </row>
    <row r="1020" spans="1:7" ht="12">
      <c r="A1020" s="104" t="s">
        <v>767</v>
      </c>
      <c r="B1020" s="107">
        <v>43823</v>
      </c>
      <c r="C1020" s="104" t="s">
        <v>765</v>
      </c>
      <c r="D1020" s="104" t="s">
        <v>7</v>
      </c>
      <c r="E1020" s="104" t="s">
        <v>7</v>
      </c>
      <c r="F1020" s="102"/>
      <c r="G1020" s="105">
        <v>421</v>
      </c>
    </row>
    <row r="1021" spans="1:7" ht="12">
      <c r="A1021" s="106"/>
      <c r="B1021" s="107">
        <v>43826</v>
      </c>
      <c r="C1021" s="104" t="s">
        <v>862</v>
      </c>
      <c r="D1021" s="104" t="s">
        <v>7</v>
      </c>
      <c r="E1021" s="104" t="s">
        <v>7</v>
      </c>
      <c r="F1021" s="102"/>
      <c r="G1021" s="105">
        <v>32579</v>
      </c>
    </row>
    <row r="1022" spans="1:7" ht="12">
      <c r="A1022" s="104" t="s">
        <v>771</v>
      </c>
      <c r="B1022" s="102"/>
      <c r="C1022" s="102"/>
      <c r="D1022" s="102"/>
      <c r="E1022" s="102"/>
      <c r="F1022" s="102"/>
      <c r="G1022" s="105">
        <v>33000</v>
      </c>
    </row>
    <row r="1023" spans="1:7" ht="12">
      <c r="A1023" s="108" t="s">
        <v>13</v>
      </c>
      <c r="B1023" s="109"/>
      <c r="C1023" s="109"/>
      <c r="D1023" s="109"/>
      <c r="E1023" s="109"/>
      <c r="F1023" s="109"/>
      <c r="G1023" s="110">
        <v>5721618.629999997</v>
      </c>
    </row>
  </sheetData>
  <sheetProtection selectLockedCells="1" selectUnlockedCells="1"/>
  <mergeCells count="1">
    <mergeCell ref="C51:F5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6"/>
  <sheetViews>
    <sheetView view="pageBreakPreview" zoomScale="80" zoomScaleSheetLayoutView="80" zoomScalePageLayoutView="0" workbookViewId="0" topLeftCell="A1319">
      <selection activeCell="B1318" sqref="B1318"/>
    </sheetView>
  </sheetViews>
  <sheetFormatPr defaultColWidth="29.28125" defaultRowHeight="12.75"/>
  <cols>
    <col min="1" max="1" width="14.8515625" style="2" customWidth="1"/>
    <col min="2" max="2" width="63.421875" style="3" customWidth="1"/>
    <col min="3" max="3" width="19.00390625" style="3" customWidth="1"/>
    <col min="4" max="4" width="24.7109375" style="3" customWidth="1"/>
    <col min="5" max="5" width="19.57421875" style="4" customWidth="1"/>
    <col min="6" max="6" width="36.140625" style="2" customWidth="1"/>
    <col min="7" max="16384" width="29.28125" style="2" customWidth="1"/>
  </cols>
  <sheetData>
    <row r="1" spans="3:5" ht="15">
      <c r="C1" s="5"/>
      <c r="D1" s="6"/>
      <c r="E1" s="6"/>
    </row>
    <row r="2" spans="3:5" ht="15">
      <c r="C2" s="7"/>
      <c r="D2" s="8"/>
      <c r="E2" s="9"/>
    </row>
    <row r="3" spans="3:5" ht="15">
      <c r="C3" s="7"/>
      <c r="D3" s="8"/>
      <c r="E3" s="9"/>
    </row>
    <row r="4" spans="3:5" ht="15">
      <c r="C4" s="7"/>
      <c r="D4" s="8"/>
      <c r="E4" s="9"/>
    </row>
    <row r="5" spans="3:5" ht="15">
      <c r="C5" s="7"/>
      <c r="D5" s="8"/>
      <c r="E5" s="9"/>
    </row>
    <row r="6" spans="3:5" ht="15">
      <c r="C6" s="7"/>
      <c r="D6" s="8"/>
      <c r="E6" s="9"/>
    </row>
    <row r="9" spans="2:5" ht="12.75" customHeight="1">
      <c r="B9" s="173" t="s">
        <v>36</v>
      </c>
      <c r="C9" s="173"/>
      <c r="D9" s="173"/>
      <c r="E9" s="173"/>
    </row>
    <row r="10" spans="2:5" ht="15.75" thickBot="1">
      <c r="B10" s="10"/>
      <c r="C10" s="10"/>
      <c r="D10" s="10"/>
      <c r="E10" s="10"/>
    </row>
    <row r="11" spans="1:6" ht="15.75" thickBot="1">
      <c r="A11" s="11" t="s">
        <v>3</v>
      </c>
      <c r="B11" s="12" t="s">
        <v>4</v>
      </c>
      <c r="C11" s="13" t="s">
        <v>5</v>
      </c>
      <c r="D11" s="13" t="s">
        <v>6</v>
      </c>
      <c r="E11" s="14" t="s">
        <v>14</v>
      </c>
      <c r="F11" s="11" t="s">
        <v>2</v>
      </c>
    </row>
    <row r="12" spans="1:6" ht="15">
      <c r="A12" s="25">
        <v>43474</v>
      </c>
      <c r="B12" s="59" t="s">
        <v>37</v>
      </c>
      <c r="C12" s="59"/>
      <c r="D12" s="60"/>
      <c r="E12" s="20">
        <v>100</v>
      </c>
      <c r="F12" s="38" t="s">
        <v>34</v>
      </c>
    </row>
    <row r="13" spans="1:6" ht="15">
      <c r="A13" s="25">
        <v>43474</v>
      </c>
      <c r="B13" s="59" t="s">
        <v>38</v>
      </c>
      <c r="C13" s="59"/>
      <c r="D13" s="60"/>
      <c r="E13" s="20">
        <v>1000</v>
      </c>
      <c r="F13" s="38" t="s">
        <v>34</v>
      </c>
    </row>
    <row r="14" spans="1:6" ht="15">
      <c r="A14" s="25">
        <v>43474</v>
      </c>
      <c r="B14" s="18" t="s">
        <v>40</v>
      </c>
      <c r="C14" s="59"/>
      <c r="D14" s="60"/>
      <c r="E14" s="20">
        <v>200</v>
      </c>
      <c r="F14" s="38" t="s">
        <v>41</v>
      </c>
    </row>
    <row r="15" spans="1:6" ht="15">
      <c r="A15" s="25">
        <v>43475</v>
      </c>
      <c r="B15" s="77" t="s">
        <v>44</v>
      </c>
      <c r="C15" s="59"/>
      <c r="D15" s="60"/>
      <c r="E15" s="20">
        <v>200</v>
      </c>
      <c r="F15" s="38" t="s">
        <v>41</v>
      </c>
    </row>
    <row r="16" spans="1:6" ht="15">
      <c r="A16" s="25">
        <v>43475</v>
      </c>
      <c r="B16" s="18" t="s">
        <v>20</v>
      </c>
      <c r="C16" s="59"/>
      <c r="D16" s="60"/>
      <c r="E16" s="20">
        <v>0.08</v>
      </c>
      <c r="F16" s="38" t="s">
        <v>41</v>
      </c>
    </row>
    <row r="17" spans="1:6" ht="15">
      <c r="A17" s="25">
        <v>43475</v>
      </c>
      <c r="B17" s="18" t="s">
        <v>20</v>
      </c>
      <c r="C17" s="59"/>
      <c r="D17" s="60"/>
      <c r="E17" s="20">
        <v>0.33</v>
      </c>
      <c r="F17" s="38" t="s">
        <v>41</v>
      </c>
    </row>
    <row r="18" spans="1:8" ht="17.25" customHeight="1">
      <c r="A18" s="25">
        <v>43475</v>
      </c>
      <c r="B18" s="18" t="s">
        <v>20</v>
      </c>
      <c r="C18" s="59"/>
      <c r="D18" s="60"/>
      <c r="E18" s="20">
        <v>0.64</v>
      </c>
      <c r="F18" s="38" t="s">
        <v>41</v>
      </c>
      <c r="H18"/>
    </row>
    <row r="19" spans="1:8" ht="46.5">
      <c r="A19" s="25">
        <v>43475</v>
      </c>
      <c r="B19" s="59" t="s">
        <v>45</v>
      </c>
      <c r="C19" s="18"/>
      <c r="D19" s="19"/>
      <c r="E19" s="20">
        <v>3020</v>
      </c>
      <c r="F19" s="38" t="s">
        <v>34</v>
      </c>
      <c r="H19"/>
    </row>
    <row r="20" spans="1:8" ht="46.5" customHeight="1">
      <c r="A20" s="25">
        <v>43475</v>
      </c>
      <c r="B20" s="59" t="s">
        <v>46</v>
      </c>
      <c r="C20" s="22"/>
      <c r="D20" s="23"/>
      <c r="E20" s="20">
        <v>3050</v>
      </c>
      <c r="F20" s="38" t="s">
        <v>34</v>
      </c>
      <c r="H20"/>
    </row>
    <row r="21" spans="1:8" ht="46.5" customHeight="1">
      <c r="A21" s="25">
        <v>43476</v>
      </c>
      <c r="B21" s="59" t="s">
        <v>50</v>
      </c>
      <c r="C21" s="22"/>
      <c r="D21" s="23"/>
      <c r="E21" s="20">
        <v>5510</v>
      </c>
      <c r="F21" s="38" t="s">
        <v>34</v>
      </c>
      <c r="H21"/>
    </row>
    <row r="22" spans="1:8" ht="46.5" customHeight="1">
      <c r="A22" s="25">
        <v>43476</v>
      </c>
      <c r="B22" s="59" t="s">
        <v>51</v>
      </c>
      <c r="C22" s="22"/>
      <c r="D22" s="23"/>
      <c r="E22" s="20">
        <v>4550</v>
      </c>
      <c r="F22" s="38" t="s">
        <v>34</v>
      </c>
      <c r="H22"/>
    </row>
    <row r="23" spans="1:8" ht="46.5" customHeight="1">
      <c r="A23" s="25">
        <v>43476</v>
      </c>
      <c r="B23" s="59" t="s">
        <v>52</v>
      </c>
      <c r="C23" s="22"/>
      <c r="D23" s="23"/>
      <c r="E23" s="20">
        <v>6570</v>
      </c>
      <c r="F23" s="38" t="s">
        <v>34</v>
      </c>
      <c r="H23"/>
    </row>
    <row r="24" spans="1:8" ht="46.5" customHeight="1">
      <c r="A24" s="25">
        <v>43476</v>
      </c>
      <c r="B24" s="59" t="s">
        <v>53</v>
      </c>
      <c r="C24" s="22"/>
      <c r="D24" s="23"/>
      <c r="E24" s="20">
        <v>2368</v>
      </c>
      <c r="F24" s="38" t="s">
        <v>34</v>
      </c>
      <c r="H24"/>
    </row>
    <row r="25" spans="1:8" ht="21" customHeight="1">
      <c r="A25" s="17">
        <v>43476</v>
      </c>
      <c r="B25" s="18" t="s">
        <v>47</v>
      </c>
      <c r="C25" s="22" t="s">
        <v>48</v>
      </c>
      <c r="D25" s="23" t="s">
        <v>49</v>
      </c>
      <c r="E25" s="20">
        <v>0.5</v>
      </c>
      <c r="F25" s="38" t="s">
        <v>41</v>
      </c>
      <c r="H25"/>
    </row>
    <row r="26" spans="1:8" ht="21.75" customHeight="1">
      <c r="A26" s="17">
        <v>43476</v>
      </c>
      <c r="B26" s="18" t="s">
        <v>20</v>
      </c>
      <c r="C26" s="22"/>
      <c r="D26" s="23"/>
      <c r="E26" s="20">
        <v>1.31</v>
      </c>
      <c r="F26" s="38" t="s">
        <v>41</v>
      </c>
      <c r="H26"/>
    </row>
    <row r="27" spans="1:8" ht="20.25" customHeight="1">
      <c r="A27" s="17">
        <v>43478</v>
      </c>
      <c r="B27" s="18" t="s">
        <v>20</v>
      </c>
      <c r="C27" s="22"/>
      <c r="D27" s="23"/>
      <c r="E27" s="20">
        <v>0.15</v>
      </c>
      <c r="F27" s="38" t="s">
        <v>41</v>
      </c>
      <c r="H27"/>
    </row>
    <row r="28" spans="1:8" ht="20.25" customHeight="1">
      <c r="A28" s="17">
        <v>43478</v>
      </c>
      <c r="B28" s="18" t="s">
        <v>20</v>
      </c>
      <c r="C28" s="22"/>
      <c r="D28" s="23"/>
      <c r="E28" s="24">
        <v>1.48</v>
      </c>
      <c r="F28" s="38" t="s">
        <v>41</v>
      </c>
      <c r="H28"/>
    </row>
    <row r="29" spans="1:8" ht="15">
      <c r="A29" s="17">
        <v>43478</v>
      </c>
      <c r="B29" s="18" t="s">
        <v>20</v>
      </c>
      <c r="C29" s="15"/>
      <c r="D29" s="16"/>
      <c r="E29" s="20">
        <v>1.87</v>
      </c>
      <c r="F29" s="38" t="s">
        <v>41</v>
      </c>
      <c r="H29"/>
    </row>
    <row r="30" spans="1:8" ht="15">
      <c r="A30" s="17">
        <v>43478</v>
      </c>
      <c r="B30" s="18" t="s">
        <v>20</v>
      </c>
      <c r="C30" s="15"/>
      <c r="D30" s="16"/>
      <c r="E30" s="20">
        <v>4.24</v>
      </c>
      <c r="F30" s="38" t="s">
        <v>41</v>
      </c>
      <c r="H30"/>
    </row>
    <row r="31" spans="1:8" ht="15">
      <c r="A31" s="17">
        <v>43479</v>
      </c>
      <c r="B31" s="18" t="s">
        <v>54</v>
      </c>
      <c r="C31" s="15" t="s">
        <v>55</v>
      </c>
      <c r="D31" s="16" t="s">
        <v>56</v>
      </c>
      <c r="E31" s="20">
        <v>100</v>
      </c>
      <c r="F31" s="38" t="s">
        <v>41</v>
      </c>
      <c r="H31"/>
    </row>
    <row r="32" spans="1:8" ht="17.25" customHeight="1">
      <c r="A32" s="17">
        <v>43480</v>
      </c>
      <c r="B32" s="18" t="s">
        <v>20</v>
      </c>
      <c r="C32" s="15"/>
      <c r="D32" s="16"/>
      <c r="E32" s="20">
        <v>0.04</v>
      </c>
      <c r="F32" s="38" t="s">
        <v>41</v>
      </c>
      <c r="H32"/>
    </row>
    <row r="33" spans="1:8" ht="17.25" customHeight="1">
      <c r="A33" s="17">
        <v>43480</v>
      </c>
      <c r="B33" s="18" t="s">
        <v>20</v>
      </c>
      <c r="C33" s="15"/>
      <c r="D33" s="16"/>
      <c r="E33" s="20">
        <v>0.13</v>
      </c>
      <c r="F33" s="38" t="s">
        <v>41</v>
      </c>
      <c r="H33"/>
    </row>
    <row r="34" spans="1:8" ht="15">
      <c r="A34" s="17">
        <v>43480</v>
      </c>
      <c r="B34" s="18" t="s">
        <v>20</v>
      </c>
      <c r="C34" s="18"/>
      <c r="D34" s="19"/>
      <c r="E34" s="20">
        <v>0.4</v>
      </c>
      <c r="F34" s="38" t="s">
        <v>41</v>
      </c>
      <c r="H34"/>
    </row>
    <row r="35" spans="1:8" ht="21" customHeight="1">
      <c r="A35" s="17">
        <v>43480</v>
      </c>
      <c r="B35" s="18" t="s">
        <v>20</v>
      </c>
      <c r="C35" s="18"/>
      <c r="D35" s="19"/>
      <c r="E35" s="20">
        <v>1.75</v>
      </c>
      <c r="F35" s="38" t="s">
        <v>41</v>
      </c>
      <c r="H35"/>
    </row>
    <row r="36" spans="1:8" ht="21" customHeight="1">
      <c r="A36" s="17">
        <v>43480</v>
      </c>
      <c r="B36" s="18" t="s">
        <v>20</v>
      </c>
      <c r="C36" s="59"/>
      <c r="D36" s="60"/>
      <c r="E36" s="20">
        <v>15.93</v>
      </c>
      <c r="F36" s="38" t="s">
        <v>41</v>
      </c>
      <c r="H36"/>
    </row>
    <row r="37" spans="1:8" ht="21" customHeight="1">
      <c r="A37" s="17">
        <v>43481</v>
      </c>
      <c r="B37" s="18" t="s">
        <v>20</v>
      </c>
      <c r="C37" s="59"/>
      <c r="D37" s="60"/>
      <c r="E37" s="20">
        <v>0.11</v>
      </c>
      <c r="F37" s="38" t="s">
        <v>41</v>
      </c>
      <c r="H37"/>
    </row>
    <row r="38" spans="1:8" ht="20.25" customHeight="1">
      <c r="A38" s="17">
        <v>43481</v>
      </c>
      <c r="B38" s="18" t="s">
        <v>20</v>
      </c>
      <c r="C38" s="59"/>
      <c r="D38" s="60"/>
      <c r="E38" s="20">
        <v>0.15</v>
      </c>
      <c r="F38" s="38" t="s">
        <v>41</v>
      </c>
      <c r="H38"/>
    </row>
    <row r="39" spans="1:8" ht="21.75" customHeight="1">
      <c r="A39" s="17">
        <v>43481</v>
      </c>
      <c r="B39" s="18" t="s">
        <v>20</v>
      </c>
      <c r="C39" s="61"/>
      <c r="D39" s="61"/>
      <c r="E39" s="57">
        <v>0.55</v>
      </c>
      <c r="F39" s="38" t="s">
        <v>41</v>
      </c>
      <c r="H39"/>
    </row>
    <row r="40" spans="1:8" ht="20.25" customHeight="1">
      <c r="A40" s="17">
        <v>43482</v>
      </c>
      <c r="B40" s="18" t="s">
        <v>20</v>
      </c>
      <c r="C40" s="56"/>
      <c r="D40" s="56"/>
      <c r="E40" s="58">
        <v>0.15</v>
      </c>
      <c r="F40" s="38" t="s">
        <v>57</v>
      </c>
      <c r="H40"/>
    </row>
    <row r="41" spans="1:8" ht="15">
      <c r="A41" s="17">
        <v>43482</v>
      </c>
      <c r="B41" s="18" t="s">
        <v>20</v>
      </c>
      <c r="C41" s="26"/>
      <c r="D41" s="27"/>
      <c r="E41" s="20">
        <v>0.76</v>
      </c>
      <c r="F41" s="38" t="s">
        <v>57</v>
      </c>
      <c r="H41"/>
    </row>
    <row r="42" spans="1:8" ht="15">
      <c r="A42" s="17">
        <v>43482</v>
      </c>
      <c r="B42" s="18" t="s">
        <v>58</v>
      </c>
      <c r="C42" s="18"/>
      <c r="D42" s="19"/>
      <c r="E42" s="20">
        <v>25000</v>
      </c>
      <c r="F42" s="38" t="s">
        <v>57</v>
      </c>
      <c r="H42"/>
    </row>
    <row r="43" spans="1:8" ht="30.75">
      <c r="A43" s="17">
        <v>43482</v>
      </c>
      <c r="B43" s="18" t="s">
        <v>59</v>
      </c>
      <c r="C43" s="18"/>
      <c r="D43" s="19"/>
      <c r="E43" s="20">
        <v>100000</v>
      </c>
      <c r="F43" s="38" t="s">
        <v>57</v>
      </c>
      <c r="H43"/>
    </row>
    <row r="44" spans="1:8" ht="18" customHeight="1">
      <c r="A44" s="17">
        <v>43482</v>
      </c>
      <c r="B44" s="18" t="s">
        <v>60</v>
      </c>
      <c r="C44" s="18"/>
      <c r="D44" s="19"/>
      <c r="E44" s="20">
        <v>5000</v>
      </c>
      <c r="F44" s="38" t="s">
        <v>57</v>
      </c>
      <c r="H44"/>
    </row>
    <row r="45" spans="1:8" ht="15">
      <c r="A45" s="17">
        <v>43483</v>
      </c>
      <c r="B45" s="18" t="s">
        <v>20</v>
      </c>
      <c r="C45" s="18"/>
      <c r="D45" s="19"/>
      <c r="E45" s="20">
        <v>0.18</v>
      </c>
      <c r="F45" s="38" t="s">
        <v>57</v>
      </c>
      <c r="H45"/>
    </row>
    <row r="46" spans="1:8" ht="19.5" customHeight="1">
      <c r="A46" s="17">
        <v>43483</v>
      </c>
      <c r="B46" s="18" t="s">
        <v>20</v>
      </c>
      <c r="C46" s="18"/>
      <c r="D46" s="19"/>
      <c r="E46" s="20">
        <v>0.46</v>
      </c>
      <c r="F46" s="38" t="s">
        <v>57</v>
      </c>
      <c r="H46"/>
    </row>
    <row r="47" spans="1:8" ht="15">
      <c r="A47" s="17">
        <v>43483</v>
      </c>
      <c r="B47" s="18" t="s">
        <v>20</v>
      </c>
      <c r="C47" s="18"/>
      <c r="D47" s="19"/>
      <c r="E47" s="20">
        <v>0.55</v>
      </c>
      <c r="F47" s="38" t="s">
        <v>57</v>
      </c>
      <c r="H47"/>
    </row>
    <row r="48" spans="1:8" ht="15">
      <c r="A48" s="17">
        <v>43483</v>
      </c>
      <c r="B48" s="18" t="s">
        <v>20</v>
      </c>
      <c r="C48" s="18"/>
      <c r="D48" s="19"/>
      <c r="E48" s="20">
        <v>1.87</v>
      </c>
      <c r="F48" s="38" t="s">
        <v>57</v>
      </c>
      <c r="H48"/>
    </row>
    <row r="49" spans="1:8" ht="15">
      <c r="A49" s="17">
        <v>43483</v>
      </c>
      <c r="B49" s="18" t="s">
        <v>20</v>
      </c>
      <c r="C49" s="59"/>
      <c r="D49" s="60"/>
      <c r="E49" s="20">
        <v>2.51</v>
      </c>
      <c r="F49" s="38" t="s">
        <v>57</v>
      </c>
      <c r="H49"/>
    </row>
    <row r="50" spans="1:8" ht="15">
      <c r="A50" s="17">
        <v>43483</v>
      </c>
      <c r="B50" s="18" t="s">
        <v>20</v>
      </c>
      <c r="C50" s="18"/>
      <c r="D50" s="19"/>
      <c r="E50" s="20">
        <v>3.45</v>
      </c>
      <c r="F50" s="38" t="s">
        <v>57</v>
      </c>
      <c r="H50"/>
    </row>
    <row r="51" spans="1:6" ht="30.75">
      <c r="A51" s="17">
        <v>43483</v>
      </c>
      <c r="B51" s="18" t="s">
        <v>62</v>
      </c>
      <c r="C51" s="59"/>
      <c r="D51" s="60"/>
      <c r="E51" s="20">
        <v>6.71</v>
      </c>
      <c r="F51" s="38" t="s">
        <v>34</v>
      </c>
    </row>
    <row r="52" spans="1:6" ht="15">
      <c r="A52" s="17">
        <v>43483</v>
      </c>
      <c r="B52" s="18" t="s">
        <v>20</v>
      </c>
      <c r="C52" s="59"/>
      <c r="D52" s="60"/>
      <c r="E52" s="20">
        <v>32.99</v>
      </c>
      <c r="F52" s="38" t="s">
        <v>57</v>
      </c>
    </row>
    <row r="53" spans="1:6" ht="18" customHeight="1">
      <c r="A53" s="17">
        <v>43483</v>
      </c>
      <c r="B53" s="18" t="s">
        <v>63</v>
      </c>
      <c r="C53" s="18" t="s">
        <v>64</v>
      </c>
      <c r="D53" s="62" t="s">
        <v>65</v>
      </c>
      <c r="E53" s="58">
        <v>350</v>
      </c>
      <c r="F53" s="38" t="s">
        <v>57</v>
      </c>
    </row>
    <row r="54" spans="1:6" ht="18" customHeight="1">
      <c r="A54" s="17">
        <v>43483</v>
      </c>
      <c r="B54" s="77" t="s">
        <v>66</v>
      </c>
      <c r="C54" s="62" t="s">
        <v>67</v>
      </c>
      <c r="D54" s="62" t="s">
        <v>68</v>
      </c>
      <c r="E54" s="58">
        <v>600</v>
      </c>
      <c r="F54" s="38" t="s">
        <v>57</v>
      </c>
    </row>
    <row r="55" spans="1:6" ht="18" customHeight="1">
      <c r="A55" s="17">
        <v>43483</v>
      </c>
      <c r="B55" s="18" t="s">
        <v>69</v>
      </c>
      <c r="C55" s="62"/>
      <c r="D55" s="62"/>
      <c r="E55" s="58">
        <v>1100</v>
      </c>
      <c r="F55" s="38" t="s">
        <v>57</v>
      </c>
    </row>
    <row r="56" spans="1:6" ht="15">
      <c r="A56" s="17">
        <v>43483</v>
      </c>
      <c r="B56" s="18" t="s">
        <v>69</v>
      </c>
      <c r="C56" s="62"/>
      <c r="D56" s="62"/>
      <c r="E56" s="58">
        <v>100</v>
      </c>
      <c r="F56" s="38" t="s">
        <v>34</v>
      </c>
    </row>
    <row r="57" spans="1:6" ht="19.5" customHeight="1">
      <c r="A57" s="17">
        <v>43483</v>
      </c>
      <c r="B57" s="18" t="s">
        <v>70</v>
      </c>
      <c r="C57" s="62"/>
      <c r="D57" s="62"/>
      <c r="E57" s="58">
        <v>120000</v>
      </c>
      <c r="F57" s="38" t="s">
        <v>57</v>
      </c>
    </row>
    <row r="58" spans="1:6" ht="15">
      <c r="A58" s="17">
        <v>43483</v>
      </c>
      <c r="B58" s="77" t="s">
        <v>71</v>
      </c>
      <c r="C58" s="62"/>
      <c r="D58" s="62"/>
      <c r="E58" s="58">
        <v>500</v>
      </c>
      <c r="F58" s="38" t="s">
        <v>34</v>
      </c>
    </row>
    <row r="59" spans="1:6" ht="15">
      <c r="A59" s="17">
        <v>43483</v>
      </c>
      <c r="B59" s="77" t="s">
        <v>71</v>
      </c>
      <c r="C59" s="62"/>
      <c r="D59" s="62"/>
      <c r="E59" s="58">
        <v>88000</v>
      </c>
      <c r="F59" s="38" t="s">
        <v>57</v>
      </c>
    </row>
    <row r="60" spans="1:6" ht="15">
      <c r="A60" s="17">
        <v>43485</v>
      </c>
      <c r="B60" s="18" t="s">
        <v>20</v>
      </c>
      <c r="C60" s="62"/>
      <c r="D60" s="62"/>
      <c r="E60" s="58">
        <v>0.2</v>
      </c>
      <c r="F60" s="38" t="s">
        <v>57</v>
      </c>
    </row>
    <row r="61" spans="1:6" ht="15">
      <c r="A61" s="17">
        <v>43485</v>
      </c>
      <c r="B61" s="18" t="s">
        <v>20</v>
      </c>
      <c r="C61" s="62"/>
      <c r="D61" s="62"/>
      <c r="E61" s="58">
        <v>0.22</v>
      </c>
      <c r="F61" s="38" t="s">
        <v>57</v>
      </c>
    </row>
    <row r="62" spans="1:6" ht="15">
      <c r="A62" s="17">
        <v>43485</v>
      </c>
      <c r="B62" s="18" t="s">
        <v>20</v>
      </c>
      <c r="C62" s="62"/>
      <c r="D62" s="62"/>
      <c r="E62" s="58">
        <v>0.59</v>
      </c>
      <c r="F62" s="38" t="s">
        <v>57</v>
      </c>
    </row>
    <row r="63" spans="1:6" ht="18.75" customHeight="1">
      <c r="A63" s="17">
        <v>43485</v>
      </c>
      <c r="B63" s="18" t="s">
        <v>20</v>
      </c>
      <c r="C63" s="62"/>
      <c r="D63" s="62"/>
      <c r="E63" s="58">
        <v>0.64</v>
      </c>
      <c r="F63" s="38" t="s">
        <v>57</v>
      </c>
    </row>
    <row r="64" spans="1:6" ht="18.75" customHeight="1">
      <c r="A64" s="17">
        <v>43485</v>
      </c>
      <c r="B64" s="18" t="s">
        <v>72</v>
      </c>
      <c r="C64" s="62" t="s">
        <v>73</v>
      </c>
      <c r="D64" s="62" t="s">
        <v>74</v>
      </c>
      <c r="E64" s="58">
        <v>150</v>
      </c>
      <c r="F64" s="38" t="s">
        <v>57</v>
      </c>
    </row>
    <row r="65" spans="1:6" ht="18.75" customHeight="1">
      <c r="A65" s="17">
        <v>43485</v>
      </c>
      <c r="B65" s="18" t="s">
        <v>75</v>
      </c>
      <c r="C65" s="29" t="s">
        <v>67</v>
      </c>
      <c r="D65" s="29" t="s">
        <v>76</v>
      </c>
      <c r="E65" s="30">
        <v>500</v>
      </c>
      <c r="F65" s="38" t="s">
        <v>57</v>
      </c>
    </row>
    <row r="66" spans="1:6" ht="14.25" customHeight="1">
      <c r="A66" s="17">
        <v>43485</v>
      </c>
      <c r="B66" s="18" t="s">
        <v>77</v>
      </c>
      <c r="C66" s="29" t="s">
        <v>78</v>
      </c>
      <c r="D66" s="29" t="s">
        <v>79</v>
      </c>
      <c r="E66" s="30">
        <v>2000</v>
      </c>
      <c r="F66" s="38" t="s">
        <v>57</v>
      </c>
    </row>
    <row r="67" spans="1:6" ht="15">
      <c r="A67" s="17">
        <v>43486</v>
      </c>
      <c r="B67" s="77" t="s">
        <v>81</v>
      </c>
      <c r="C67" s="29"/>
      <c r="D67" s="29"/>
      <c r="E67" s="30">
        <v>10000</v>
      </c>
      <c r="F67" s="38" t="s">
        <v>80</v>
      </c>
    </row>
    <row r="68" spans="1:6" ht="15">
      <c r="A68" s="17">
        <v>43486</v>
      </c>
      <c r="B68" s="77" t="s">
        <v>81</v>
      </c>
      <c r="C68" s="29"/>
      <c r="D68" s="29"/>
      <c r="E68" s="30">
        <v>30650</v>
      </c>
      <c r="F68" s="38" t="s">
        <v>57</v>
      </c>
    </row>
    <row r="69" spans="1:6" ht="15">
      <c r="A69" s="17">
        <v>43486</v>
      </c>
      <c r="B69" s="77" t="s">
        <v>83</v>
      </c>
      <c r="C69" s="29"/>
      <c r="D69" s="29"/>
      <c r="E69" s="30">
        <v>200</v>
      </c>
      <c r="F69" s="38" t="s">
        <v>41</v>
      </c>
    </row>
    <row r="70" spans="1:6" ht="15">
      <c r="A70" s="17">
        <v>43486</v>
      </c>
      <c r="B70" s="77" t="s">
        <v>83</v>
      </c>
      <c r="C70" s="29"/>
      <c r="D70" s="29"/>
      <c r="E70" s="30">
        <v>10890</v>
      </c>
      <c r="F70" s="38" t="s">
        <v>57</v>
      </c>
    </row>
    <row r="71" spans="1:6" ht="15">
      <c r="A71" s="17">
        <v>43486</v>
      </c>
      <c r="B71" s="77" t="s">
        <v>84</v>
      </c>
      <c r="C71" s="32"/>
      <c r="D71" s="32"/>
      <c r="E71" s="20">
        <v>13000</v>
      </c>
      <c r="F71" s="38" t="s">
        <v>57</v>
      </c>
    </row>
    <row r="72" spans="1:6" ht="15">
      <c r="A72" s="17">
        <v>43486</v>
      </c>
      <c r="B72" s="18" t="s">
        <v>88</v>
      </c>
      <c r="C72" s="32"/>
      <c r="D72" s="32"/>
      <c r="E72" s="20">
        <v>1000</v>
      </c>
      <c r="F72" s="38" t="s">
        <v>57</v>
      </c>
    </row>
    <row r="73" spans="1:6" ht="15">
      <c r="A73" s="17">
        <v>43486</v>
      </c>
      <c r="B73" s="18" t="s">
        <v>89</v>
      </c>
      <c r="C73" s="32"/>
      <c r="D73" s="32"/>
      <c r="E73" s="20">
        <v>1700</v>
      </c>
      <c r="F73" s="38" t="s">
        <v>57</v>
      </c>
    </row>
    <row r="74" spans="1:6" ht="15">
      <c r="A74" s="17">
        <v>43486</v>
      </c>
      <c r="B74" s="18" t="s">
        <v>109</v>
      </c>
      <c r="C74" s="32" t="s">
        <v>110</v>
      </c>
      <c r="D74" s="32" t="s">
        <v>111</v>
      </c>
      <c r="E74" s="20">
        <v>5000</v>
      </c>
      <c r="F74" s="38" t="s">
        <v>57</v>
      </c>
    </row>
    <row r="75" spans="1:6" ht="15">
      <c r="A75" s="17">
        <v>43487</v>
      </c>
      <c r="B75" s="18" t="s">
        <v>20</v>
      </c>
      <c r="C75" s="32"/>
      <c r="D75" s="32"/>
      <c r="E75" s="20">
        <v>0.28</v>
      </c>
      <c r="F75" s="38" t="s">
        <v>57</v>
      </c>
    </row>
    <row r="76" spans="1:6" ht="15">
      <c r="A76" s="17">
        <v>43487</v>
      </c>
      <c r="B76" s="18" t="s">
        <v>20</v>
      </c>
      <c r="C76" s="32"/>
      <c r="D76" s="32"/>
      <c r="E76" s="20">
        <v>0.5</v>
      </c>
      <c r="F76" s="38" t="s">
        <v>57</v>
      </c>
    </row>
    <row r="77" spans="1:6" ht="15">
      <c r="A77" s="17">
        <v>43487</v>
      </c>
      <c r="B77" s="18" t="s">
        <v>20</v>
      </c>
      <c r="C77" s="32"/>
      <c r="D77" s="32"/>
      <c r="E77" s="20">
        <v>0.54</v>
      </c>
      <c r="F77" s="38" t="s">
        <v>57</v>
      </c>
    </row>
    <row r="78" spans="1:6" ht="15">
      <c r="A78" s="17">
        <v>43487</v>
      </c>
      <c r="B78" s="77" t="s">
        <v>90</v>
      </c>
      <c r="C78" s="32"/>
      <c r="D78" s="32"/>
      <c r="E78" s="20">
        <v>1418</v>
      </c>
      <c r="F78" s="38" t="s">
        <v>57</v>
      </c>
    </row>
    <row r="79" spans="1:6" ht="30.75">
      <c r="A79" s="17">
        <v>43487</v>
      </c>
      <c r="B79" s="18" t="s">
        <v>91</v>
      </c>
      <c r="C79" s="32"/>
      <c r="D79" s="32"/>
      <c r="E79" s="20">
        <v>6.97</v>
      </c>
      <c r="F79" s="38" t="s">
        <v>34</v>
      </c>
    </row>
    <row r="80" spans="1:6" ht="46.5">
      <c r="A80" s="17">
        <v>43487</v>
      </c>
      <c r="B80" s="18" t="s">
        <v>85</v>
      </c>
      <c r="C80" s="32"/>
      <c r="D80" s="32"/>
      <c r="E80" s="20">
        <v>4750</v>
      </c>
      <c r="F80" s="38" t="s">
        <v>57</v>
      </c>
    </row>
    <row r="81" spans="1:6" ht="30.75">
      <c r="A81" s="17">
        <v>43487</v>
      </c>
      <c r="B81" s="18" t="s">
        <v>86</v>
      </c>
      <c r="C81" s="32"/>
      <c r="D81" s="32"/>
      <c r="E81" s="20">
        <v>13080</v>
      </c>
      <c r="F81" s="38" t="s">
        <v>57</v>
      </c>
    </row>
    <row r="82" spans="1:6" ht="30.75">
      <c r="A82" s="17">
        <v>43488</v>
      </c>
      <c r="B82" s="59" t="s">
        <v>87</v>
      </c>
      <c r="C82" s="32"/>
      <c r="D82" s="32"/>
      <c r="E82" s="20">
        <v>2000</v>
      </c>
      <c r="F82" s="38" t="s">
        <v>57</v>
      </c>
    </row>
    <row r="83" spans="1:6" ht="15">
      <c r="A83" s="17">
        <v>43488</v>
      </c>
      <c r="B83" s="18" t="s">
        <v>20</v>
      </c>
      <c r="C83" s="32"/>
      <c r="D83" s="32"/>
      <c r="E83" s="20">
        <v>0.47</v>
      </c>
      <c r="F83" s="38" t="s">
        <v>57</v>
      </c>
    </row>
    <row r="84" spans="1:6" ht="16.5" customHeight="1">
      <c r="A84" s="17">
        <v>43488</v>
      </c>
      <c r="B84" s="18" t="s">
        <v>92</v>
      </c>
      <c r="C84" s="34" t="s">
        <v>93</v>
      </c>
      <c r="D84" s="34" t="s">
        <v>94</v>
      </c>
      <c r="E84" s="30">
        <v>0.5</v>
      </c>
      <c r="F84" s="38" t="s">
        <v>57</v>
      </c>
    </row>
    <row r="85" spans="1:6" ht="15">
      <c r="A85" s="17">
        <v>43488</v>
      </c>
      <c r="B85" s="18" t="s">
        <v>20</v>
      </c>
      <c r="C85" s="62"/>
      <c r="D85" s="32"/>
      <c r="E85" s="30">
        <v>20</v>
      </c>
      <c r="F85" s="38" t="s">
        <v>57</v>
      </c>
    </row>
    <row r="86" spans="1:6" ht="15">
      <c r="A86" s="17">
        <v>43488</v>
      </c>
      <c r="B86" s="18" t="s">
        <v>95</v>
      </c>
      <c r="C86" s="32"/>
      <c r="D86" s="32"/>
      <c r="E86" s="20">
        <v>249</v>
      </c>
      <c r="F86" s="38" t="s">
        <v>57</v>
      </c>
    </row>
    <row r="87" spans="1:6" ht="15">
      <c r="A87" s="17">
        <v>43488</v>
      </c>
      <c r="B87" s="18" t="s">
        <v>96</v>
      </c>
      <c r="C87" s="32" t="s">
        <v>97</v>
      </c>
      <c r="D87" s="32" t="s">
        <v>98</v>
      </c>
      <c r="E87" s="20">
        <v>500</v>
      </c>
      <c r="F87" s="38" t="s">
        <v>57</v>
      </c>
    </row>
    <row r="88" spans="1:6" ht="15">
      <c r="A88" s="17">
        <v>43488</v>
      </c>
      <c r="B88" s="77" t="s">
        <v>99</v>
      </c>
      <c r="C88" s="32"/>
      <c r="D88" s="32"/>
      <c r="E88" s="20">
        <f>3700-E89</f>
        <v>236.13999999999987</v>
      </c>
      <c r="F88" s="38" t="s">
        <v>57</v>
      </c>
    </row>
    <row r="89" spans="1:6" ht="15">
      <c r="A89" s="17">
        <v>43488</v>
      </c>
      <c r="B89" s="77" t="s">
        <v>99</v>
      </c>
      <c r="C89" s="32"/>
      <c r="D89" s="32"/>
      <c r="E89" s="20">
        <v>3463.86</v>
      </c>
      <c r="F89" s="38" t="s">
        <v>41</v>
      </c>
    </row>
    <row r="90" spans="1:6" ht="15">
      <c r="A90" s="17">
        <v>43488</v>
      </c>
      <c r="B90" s="18" t="s">
        <v>100</v>
      </c>
      <c r="C90" s="32"/>
      <c r="D90" s="32"/>
      <c r="E90" s="20">
        <v>1100</v>
      </c>
      <c r="F90" s="38" t="s">
        <v>57</v>
      </c>
    </row>
    <row r="91" spans="1:6" ht="21" customHeight="1">
      <c r="A91" s="17">
        <v>43489</v>
      </c>
      <c r="B91" s="77" t="s">
        <v>101</v>
      </c>
      <c r="C91" s="32"/>
      <c r="D91" s="32"/>
      <c r="E91" s="20">
        <f>5000</f>
        <v>5000</v>
      </c>
      <c r="F91" s="21" t="s">
        <v>41</v>
      </c>
    </row>
    <row r="92" spans="1:6" ht="15">
      <c r="A92" s="17">
        <v>43489</v>
      </c>
      <c r="B92" s="59" t="s">
        <v>102</v>
      </c>
      <c r="C92" s="32"/>
      <c r="D92" s="32"/>
      <c r="E92" s="20">
        <v>2500</v>
      </c>
      <c r="F92" s="38" t="s">
        <v>34</v>
      </c>
    </row>
    <row r="93" spans="1:6" ht="15">
      <c r="A93" s="17">
        <v>43490</v>
      </c>
      <c r="B93" s="18" t="s">
        <v>20</v>
      </c>
      <c r="C93" s="32"/>
      <c r="D93" s="32"/>
      <c r="E93" s="20">
        <v>0.47</v>
      </c>
      <c r="F93" s="21" t="s">
        <v>41</v>
      </c>
    </row>
    <row r="94" spans="1:6" ht="15">
      <c r="A94" s="17">
        <v>43490</v>
      </c>
      <c r="B94" s="18" t="s">
        <v>20</v>
      </c>
      <c r="C94" s="32"/>
      <c r="D94" s="32"/>
      <c r="E94" s="20">
        <v>0.82</v>
      </c>
      <c r="F94" s="21" t="s">
        <v>41</v>
      </c>
    </row>
    <row r="95" spans="1:6" ht="15">
      <c r="A95" s="17">
        <v>43490</v>
      </c>
      <c r="B95" s="18" t="s">
        <v>20</v>
      </c>
      <c r="C95" s="32"/>
      <c r="D95" s="32"/>
      <c r="E95" s="20">
        <v>0.93</v>
      </c>
      <c r="F95" s="21" t="s">
        <v>41</v>
      </c>
    </row>
    <row r="96" spans="1:6" ht="15">
      <c r="A96" s="17">
        <v>43490</v>
      </c>
      <c r="B96" s="77" t="s">
        <v>103</v>
      </c>
      <c r="C96" s="32"/>
      <c r="D96" s="32"/>
      <c r="E96" s="20">
        <v>3800</v>
      </c>
      <c r="F96" s="21" t="s">
        <v>41</v>
      </c>
    </row>
    <row r="97" spans="1:6" ht="15">
      <c r="A97" s="17">
        <v>43492</v>
      </c>
      <c r="B97" s="18" t="s">
        <v>20</v>
      </c>
      <c r="C97" s="32"/>
      <c r="D97" s="32"/>
      <c r="E97" s="20">
        <v>0.09</v>
      </c>
      <c r="F97" s="21" t="s">
        <v>41</v>
      </c>
    </row>
    <row r="98" spans="1:6" ht="15">
      <c r="A98" s="17">
        <v>43492</v>
      </c>
      <c r="B98" s="18" t="s">
        <v>104</v>
      </c>
      <c r="C98" s="32" t="s">
        <v>105</v>
      </c>
      <c r="D98" s="32" t="s">
        <v>106</v>
      </c>
      <c r="E98" s="20">
        <v>0.21</v>
      </c>
      <c r="F98" s="21" t="s">
        <v>41</v>
      </c>
    </row>
    <row r="99" spans="1:6" ht="15">
      <c r="A99" s="17">
        <v>43492</v>
      </c>
      <c r="B99" s="18" t="s">
        <v>20</v>
      </c>
      <c r="C99" s="32"/>
      <c r="D99" s="32"/>
      <c r="E99" s="20">
        <v>0.5</v>
      </c>
      <c r="F99" s="21" t="s">
        <v>41</v>
      </c>
    </row>
    <row r="100" spans="1:6" ht="15">
      <c r="A100" s="17">
        <v>43492</v>
      </c>
      <c r="B100" s="18" t="s">
        <v>20</v>
      </c>
      <c r="C100" s="32"/>
      <c r="D100" s="32"/>
      <c r="E100" s="20">
        <v>0.68</v>
      </c>
      <c r="F100" s="21" t="s">
        <v>41</v>
      </c>
    </row>
    <row r="101" spans="1:6" ht="15">
      <c r="A101" s="17">
        <v>43493</v>
      </c>
      <c r="B101" s="77" t="s">
        <v>107</v>
      </c>
      <c r="C101" s="32"/>
      <c r="D101" s="32"/>
      <c r="E101" s="20">
        <v>1300</v>
      </c>
      <c r="F101" s="38" t="s">
        <v>41</v>
      </c>
    </row>
    <row r="102" spans="1:6" ht="15">
      <c r="A102" s="17">
        <v>43493</v>
      </c>
      <c r="B102" s="77" t="s">
        <v>108</v>
      </c>
      <c r="C102" s="32"/>
      <c r="D102" s="32"/>
      <c r="E102" s="20">
        <v>2150</v>
      </c>
      <c r="F102" s="21" t="s">
        <v>41</v>
      </c>
    </row>
    <row r="103" spans="1:6" ht="15">
      <c r="A103" s="17">
        <v>43493</v>
      </c>
      <c r="B103" s="59" t="s">
        <v>113</v>
      </c>
      <c r="C103" s="32"/>
      <c r="D103" s="32"/>
      <c r="E103" s="20">
        <v>1000</v>
      </c>
      <c r="F103" s="122" t="s">
        <v>34</v>
      </c>
    </row>
    <row r="104" spans="1:6" ht="15">
      <c r="A104" s="17">
        <v>43494</v>
      </c>
      <c r="B104" s="18" t="s">
        <v>20</v>
      </c>
      <c r="C104" s="32"/>
      <c r="D104" s="32"/>
      <c r="E104" s="20">
        <v>0.1</v>
      </c>
      <c r="F104" s="38" t="s">
        <v>114</v>
      </c>
    </row>
    <row r="105" spans="1:6" ht="15">
      <c r="A105" s="17">
        <v>43494</v>
      </c>
      <c r="B105" s="18" t="s">
        <v>20</v>
      </c>
      <c r="C105" s="32"/>
      <c r="D105" s="32"/>
      <c r="E105" s="20">
        <v>0.4</v>
      </c>
      <c r="F105" s="38" t="s">
        <v>114</v>
      </c>
    </row>
    <row r="106" spans="1:6" ht="15">
      <c r="A106" s="17">
        <v>43494</v>
      </c>
      <c r="B106" s="18" t="s">
        <v>20</v>
      </c>
      <c r="C106" s="32"/>
      <c r="D106" s="32"/>
      <c r="E106" s="20">
        <v>0.82</v>
      </c>
      <c r="F106" s="38" t="s">
        <v>114</v>
      </c>
    </row>
    <row r="107" spans="1:6" ht="15">
      <c r="A107" s="17">
        <v>43495</v>
      </c>
      <c r="B107" s="77" t="s">
        <v>115</v>
      </c>
      <c r="C107" s="32" t="s">
        <v>116</v>
      </c>
      <c r="D107" s="32" t="s">
        <v>117</v>
      </c>
      <c r="E107" s="20">
        <v>0.77</v>
      </c>
      <c r="F107" s="38" t="s">
        <v>114</v>
      </c>
    </row>
    <row r="108" spans="1:6" ht="15">
      <c r="A108" s="17">
        <v>43495</v>
      </c>
      <c r="B108" s="18" t="s">
        <v>118</v>
      </c>
      <c r="C108" s="32" t="s">
        <v>119</v>
      </c>
      <c r="D108" s="32" t="s">
        <v>120</v>
      </c>
      <c r="E108" s="20">
        <v>1000</v>
      </c>
      <c r="F108" s="38" t="s">
        <v>34</v>
      </c>
    </row>
    <row r="109" spans="1:6" ht="15">
      <c r="A109" s="17">
        <v>43496</v>
      </c>
      <c r="B109" s="18" t="s">
        <v>20</v>
      </c>
      <c r="C109" s="32"/>
      <c r="D109" s="32"/>
      <c r="E109" s="20">
        <v>0.26</v>
      </c>
      <c r="F109" s="38" t="s">
        <v>114</v>
      </c>
    </row>
    <row r="110" spans="1:6" ht="15">
      <c r="A110" s="17">
        <v>43496</v>
      </c>
      <c r="B110" s="18" t="s">
        <v>20</v>
      </c>
      <c r="C110" s="32"/>
      <c r="D110" s="32"/>
      <c r="E110" s="20">
        <v>0.93</v>
      </c>
      <c r="F110" s="38" t="s">
        <v>114</v>
      </c>
    </row>
    <row r="111" spans="1:6" ht="15">
      <c r="A111" s="17">
        <v>43497</v>
      </c>
      <c r="B111" s="18" t="s">
        <v>20</v>
      </c>
      <c r="C111" s="32"/>
      <c r="D111" s="32"/>
      <c r="E111" s="20">
        <v>0.22</v>
      </c>
      <c r="F111" s="38" t="s">
        <v>114</v>
      </c>
    </row>
    <row r="112" spans="1:6" ht="15">
      <c r="A112" s="17">
        <v>43497</v>
      </c>
      <c r="B112" s="18" t="s">
        <v>20</v>
      </c>
      <c r="C112" s="32"/>
      <c r="D112" s="32"/>
      <c r="E112" s="20">
        <v>0.75</v>
      </c>
      <c r="F112" s="38" t="s">
        <v>114</v>
      </c>
    </row>
    <row r="113" spans="1:6" ht="15">
      <c r="A113" s="17">
        <v>43497</v>
      </c>
      <c r="B113" s="18" t="s">
        <v>20</v>
      </c>
      <c r="C113" s="32"/>
      <c r="D113" s="32"/>
      <c r="E113" s="20">
        <v>0.79</v>
      </c>
      <c r="F113" s="38" t="s">
        <v>114</v>
      </c>
    </row>
    <row r="114" spans="1:6" ht="15">
      <c r="A114" s="17">
        <v>43497</v>
      </c>
      <c r="B114" s="59" t="s">
        <v>122</v>
      </c>
      <c r="C114" s="32"/>
      <c r="D114" s="32"/>
      <c r="E114" s="20">
        <v>5000</v>
      </c>
      <c r="F114" s="38" t="s">
        <v>114</v>
      </c>
    </row>
    <row r="115" spans="1:6" ht="15">
      <c r="A115" s="17">
        <v>43497</v>
      </c>
      <c r="B115" s="77" t="s">
        <v>123</v>
      </c>
      <c r="C115" s="32"/>
      <c r="D115" s="32"/>
      <c r="E115" s="20">
        <v>25000</v>
      </c>
      <c r="F115" s="38" t="s">
        <v>114</v>
      </c>
    </row>
    <row r="116" spans="1:6" ht="15">
      <c r="A116" s="17">
        <v>43497</v>
      </c>
      <c r="B116" s="77" t="s">
        <v>124</v>
      </c>
      <c r="C116" s="32"/>
      <c r="D116" s="32"/>
      <c r="E116" s="20">
        <v>500</v>
      </c>
      <c r="F116" s="38" t="s">
        <v>114</v>
      </c>
    </row>
    <row r="117" spans="1:6" ht="15">
      <c r="A117" s="17">
        <v>43497</v>
      </c>
      <c r="B117" s="18" t="s">
        <v>125</v>
      </c>
      <c r="C117" s="32"/>
      <c r="D117" s="32"/>
      <c r="E117" s="20">
        <v>2000</v>
      </c>
      <c r="F117" s="21" t="s">
        <v>41</v>
      </c>
    </row>
    <row r="118" spans="1:6" ht="15">
      <c r="A118" s="17">
        <v>43499</v>
      </c>
      <c r="B118" s="59" t="s">
        <v>126</v>
      </c>
      <c r="C118" s="32" t="s">
        <v>127</v>
      </c>
      <c r="D118" s="32" t="s">
        <v>128</v>
      </c>
      <c r="E118" s="20">
        <v>0.48</v>
      </c>
      <c r="F118" s="21" t="s">
        <v>114</v>
      </c>
    </row>
    <row r="119" spans="1:6" ht="15">
      <c r="A119" s="17">
        <v>43499</v>
      </c>
      <c r="B119" s="19" t="s">
        <v>72</v>
      </c>
      <c r="C119" s="68" t="s">
        <v>73</v>
      </c>
      <c r="D119" s="55" t="s">
        <v>74</v>
      </c>
      <c r="E119" s="20">
        <v>200</v>
      </c>
      <c r="F119" s="21" t="s">
        <v>114</v>
      </c>
    </row>
    <row r="120" spans="1:6" ht="15">
      <c r="A120" s="25">
        <v>43500</v>
      </c>
      <c r="B120" s="77" t="s">
        <v>130</v>
      </c>
      <c r="C120" s="68"/>
      <c r="D120" s="55"/>
      <c r="E120" s="20">
        <v>9434</v>
      </c>
      <c r="F120" s="122" t="s">
        <v>114</v>
      </c>
    </row>
    <row r="121" spans="1:6" ht="15">
      <c r="A121" s="25">
        <v>43500</v>
      </c>
      <c r="B121" s="77" t="s">
        <v>129</v>
      </c>
      <c r="C121" s="68"/>
      <c r="D121" s="55"/>
      <c r="E121" s="20">
        <v>1100</v>
      </c>
      <c r="F121" s="38" t="s">
        <v>114</v>
      </c>
    </row>
    <row r="122" spans="1:6" ht="15">
      <c r="A122" s="25">
        <v>43500</v>
      </c>
      <c r="B122" s="77" t="s">
        <v>131</v>
      </c>
      <c r="C122" s="68"/>
      <c r="D122" s="55"/>
      <c r="E122" s="20">
        <v>10000</v>
      </c>
      <c r="F122" s="38" t="s">
        <v>114</v>
      </c>
    </row>
    <row r="123" spans="1:6" ht="15">
      <c r="A123" s="25">
        <v>43500</v>
      </c>
      <c r="B123" s="18" t="s">
        <v>132</v>
      </c>
      <c r="C123" s="68"/>
      <c r="D123" s="55"/>
      <c r="E123" s="20">
        <v>1500</v>
      </c>
      <c r="F123" s="38" t="s">
        <v>114</v>
      </c>
    </row>
    <row r="124" spans="1:6" ht="15">
      <c r="A124" s="25">
        <v>43501</v>
      </c>
      <c r="B124" s="59" t="s">
        <v>134</v>
      </c>
      <c r="C124" s="68"/>
      <c r="D124" s="55"/>
      <c r="E124" s="20">
        <v>100</v>
      </c>
      <c r="F124" s="38" t="s">
        <v>34</v>
      </c>
    </row>
    <row r="125" spans="1:6" ht="15">
      <c r="A125" s="25">
        <v>43501</v>
      </c>
      <c r="B125" s="59" t="s">
        <v>133</v>
      </c>
      <c r="C125" s="68"/>
      <c r="D125" s="55"/>
      <c r="E125" s="20">
        <v>5100</v>
      </c>
      <c r="F125" s="38" t="s">
        <v>34</v>
      </c>
    </row>
    <row r="126" spans="1:6" ht="15">
      <c r="A126" s="25">
        <v>43502</v>
      </c>
      <c r="B126" s="18" t="s">
        <v>20</v>
      </c>
      <c r="C126" s="68"/>
      <c r="D126" s="55"/>
      <c r="E126" s="20">
        <v>0.27</v>
      </c>
      <c r="F126" s="38" t="s">
        <v>114</v>
      </c>
    </row>
    <row r="127" spans="1:6" ht="15">
      <c r="A127" s="25">
        <v>43502</v>
      </c>
      <c r="B127" s="18" t="s">
        <v>135</v>
      </c>
      <c r="C127" s="59" t="s">
        <v>136</v>
      </c>
      <c r="D127" s="59" t="s">
        <v>137</v>
      </c>
      <c r="E127" s="20">
        <v>52.2</v>
      </c>
      <c r="F127" s="38" t="s">
        <v>114</v>
      </c>
    </row>
    <row r="128" spans="1:6" ht="15">
      <c r="A128" s="25">
        <v>43503</v>
      </c>
      <c r="B128" s="18" t="s">
        <v>135</v>
      </c>
      <c r="C128" s="59" t="s">
        <v>136</v>
      </c>
      <c r="D128" s="59" t="s">
        <v>137</v>
      </c>
      <c r="E128" s="20">
        <v>17.1</v>
      </c>
      <c r="F128" s="38" t="s">
        <v>114</v>
      </c>
    </row>
    <row r="129" spans="1:6" ht="46.5">
      <c r="A129" s="25">
        <v>43503</v>
      </c>
      <c r="B129" s="19" t="s">
        <v>141</v>
      </c>
      <c r="C129" s="62"/>
      <c r="D129" s="62"/>
      <c r="E129" s="58">
        <v>5795</v>
      </c>
      <c r="F129" s="38" t="s">
        <v>114</v>
      </c>
    </row>
    <row r="130" spans="1:6" ht="46.5">
      <c r="A130" s="25">
        <v>43503</v>
      </c>
      <c r="B130" s="19" t="s">
        <v>142</v>
      </c>
      <c r="C130" s="62"/>
      <c r="D130" s="62"/>
      <c r="E130" s="58">
        <v>3873</v>
      </c>
      <c r="F130" s="38" t="s">
        <v>114</v>
      </c>
    </row>
    <row r="131" spans="1:6" ht="15">
      <c r="A131" s="25">
        <v>43504</v>
      </c>
      <c r="B131" s="18" t="s">
        <v>20</v>
      </c>
      <c r="C131" s="124"/>
      <c r="D131" s="125"/>
      <c r="E131" s="20">
        <v>0.1</v>
      </c>
      <c r="F131" s="38" t="s">
        <v>114</v>
      </c>
    </row>
    <row r="132" spans="1:6" ht="15">
      <c r="A132" s="25">
        <v>43504</v>
      </c>
      <c r="B132" s="18" t="s">
        <v>20</v>
      </c>
      <c r="C132" s="68"/>
      <c r="D132" s="55"/>
      <c r="E132" s="20">
        <v>0.15</v>
      </c>
      <c r="F132" s="38" t="s">
        <v>114</v>
      </c>
    </row>
    <row r="133" spans="1:6" ht="15">
      <c r="A133" s="25">
        <v>43504</v>
      </c>
      <c r="B133" s="18" t="s">
        <v>20</v>
      </c>
      <c r="C133" s="68"/>
      <c r="D133" s="55"/>
      <c r="E133" s="20">
        <v>0.5</v>
      </c>
      <c r="F133" s="38" t="s">
        <v>114</v>
      </c>
    </row>
    <row r="134" spans="1:6" ht="15">
      <c r="A134" s="25">
        <v>43506</v>
      </c>
      <c r="B134" s="18" t="s">
        <v>20</v>
      </c>
      <c r="C134" s="68"/>
      <c r="D134" s="55"/>
      <c r="E134" s="20">
        <v>0.5</v>
      </c>
      <c r="F134" s="38" t="s">
        <v>114</v>
      </c>
    </row>
    <row r="135" spans="1:6" ht="15">
      <c r="A135" s="25">
        <v>43507</v>
      </c>
      <c r="B135" s="77" t="s">
        <v>138</v>
      </c>
      <c r="C135" s="68"/>
      <c r="D135" s="55"/>
      <c r="E135" s="20">
        <v>100</v>
      </c>
      <c r="F135" s="38" t="s">
        <v>114</v>
      </c>
    </row>
    <row r="136" spans="1:6" ht="15">
      <c r="A136" s="25">
        <v>43508</v>
      </c>
      <c r="B136" s="77" t="s">
        <v>139</v>
      </c>
      <c r="C136" s="68"/>
      <c r="D136" s="55"/>
      <c r="E136" s="20">
        <v>200</v>
      </c>
      <c r="F136" s="38" t="s">
        <v>114</v>
      </c>
    </row>
    <row r="137" spans="1:6" ht="15">
      <c r="A137" s="25">
        <v>43508</v>
      </c>
      <c r="B137" s="18" t="s">
        <v>20</v>
      </c>
      <c r="C137" s="68"/>
      <c r="D137" s="55"/>
      <c r="E137" s="20">
        <v>0.8</v>
      </c>
      <c r="F137" s="38" t="s">
        <v>114</v>
      </c>
    </row>
    <row r="138" spans="1:6" ht="15">
      <c r="A138" s="25">
        <v>43508</v>
      </c>
      <c r="B138" s="18" t="s">
        <v>20</v>
      </c>
      <c r="C138" s="68"/>
      <c r="D138" s="55"/>
      <c r="E138" s="20">
        <v>0.84</v>
      </c>
      <c r="F138" s="38" t="s">
        <v>114</v>
      </c>
    </row>
    <row r="139" spans="1:6" ht="15">
      <c r="A139" s="25">
        <v>43508</v>
      </c>
      <c r="B139" s="18" t="s">
        <v>140</v>
      </c>
      <c r="C139" s="68"/>
      <c r="D139" s="55"/>
      <c r="E139" s="20">
        <v>5000</v>
      </c>
      <c r="F139" s="21" t="s">
        <v>114</v>
      </c>
    </row>
    <row r="140" spans="1:6" ht="15">
      <c r="A140" s="25">
        <v>43509</v>
      </c>
      <c r="B140" s="18" t="s">
        <v>20</v>
      </c>
      <c r="C140" s="68"/>
      <c r="D140" s="55"/>
      <c r="E140" s="20">
        <v>0.03</v>
      </c>
      <c r="F140" s="21" t="s">
        <v>114</v>
      </c>
    </row>
    <row r="141" spans="1:6" ht="15">
      <c r="A141" s="25">
        <v>43509</v>
      </c>
      <c r="B141" s="18" t="s">
        <v>20</v>
      </c>
      <c r="C141" s="68"/>
      <c r="D141" s="55"/>
      <c r="E141" s="20">
        <v>0.32</v>
      </c>
      <c r="F141" s="21" t="s">
        <v>114</v>
      </c>
    </row>
    <row r="142" spans="1:6" ht="15">
      <c r="A142" s="25">
        <v>43509</v>
      </c>
      <c r="B142" s="18" t="s">
        <v>20</v>
      </c>
      <c r="C142" s="68"/>
      <c r="D142" s="55"/>
      <c r="E142" s="20">
        <v>0.99</v>
      </c>
      <c r="F142" s="21" t="s">
        <v>114</v>
      </c>
    </row>
    <row r="143" spans="1:6" ht="15">
      <c r="A143" s="25">
        <v>43509</v>
      </c>
      <c r="B143" s="18" t="s">
        <v>20</v>
      </c>
      <c r="C143" s="68"/>
      <c r="D143" s="55"/>
      <c r="E143" s="20">
        <v>2.5</v>
      </c>
      <c r="F143" s="21" t="s">
        <v>114</v>
      </c>
    </row>
    <row r="144" spans="1:6" ht="15">
      <c r="A144" s="25">
        <v>43510</v>
      </c>
      <c r="B144" s="18" t="s">
        <v>20</v>
      </c>
      <c r="C144" s="68"/>
      <c r="D144" s="117"/>
      <c r="E144" s="47">
        <v>0.15</v>
      </c>
      <c r="F144" s="38" t="s">
        <v>114</v>
      </c>
    </row>
    <row r="145" spans="1:6" ht="15">
      <c r="A145" s="25">
        <v>43511</v>
      </c>
      <c r="B145" s="18" t="s">
        <v>143</v>
      </c>
      <c r="C145" s="68"/>
      <c r="D145" s="117"/>
      <c r="E145" s="47">
        <v>100</v>
      </c>
      <c r="F145" s="38" t="s">
        <v>114</v>
      </c>
    </row>
    <row r="146" spans="1:6" ht="15">
      <c r="A146" s="25">
        <v>43513</v>
      </c>
      <c r="B146" s="18" t="s">
        <v>144</v>
      </c>
      <c r="C146" s="68" t="s">
        <v>145</v>
      </c>
      <c r="D146" s="117" t="s">
        <v>146</v>
      </c>
      <c r="E146" s="47">
        <v>0.3</v>
      </c>
      <c r="F146" s="38" t="s">
        <v>114</v>
      </c>
    </row>
    <row r="147" spans="1:6" ht="16.5" customHeight="1">
      <c r="A147" s="25">
        <v>43513</v>
      </c>
      <c r="B147" s="18" t="s">
        <v>20</v>
      </c>
      <c r="C147" s="62"/>
      <c r="D147" s="59"/>
      <c r="E147" s="47">
        <v>0.43</v>
      </c>
      <c r="F147" s="38" t="s">
        <v>114</v>
      </c>
    </row>
    <row r="148" spans="1:6" ht="20.25" customHeight="1">
      <c r="A148" s="25">
        <v>43513</v>
      </c>
      <c r="B148" s="18" t="s">
        <v>20</v>
      </c>
      <c r="C148" s="62"/>
      <c r="D148" s="59"/>
      <c r="E148" s="47">
        <v>0.49</v>
      </c>
      <c r="F148" s="38" t="s">
        <v>114</v>
      </c>
    </row>
    <row r="149" spans="1:6" ht="22.5" customHeight="1">
      <c r="A149" s="25">
        <v>43513</v>
      </c>
      <c r="B149" s="18" t="s">
        <v>20</v>
      </c>
      <c r="C149" s="62"/>
      <c r="D149" s="59"/>
      <c r="E149" s="47">
        <v>0.62</v>
      </c>
      <c r="F149" s="21" t="s">
        <v>114</v>
      </c>
    </row>
    <row r="150" spans="1:6" ht="20.25" customHeight="1">
      <c r="A150" s="25">
        <v>43514</v>
      </c>
      <c r="B150" s="77" t="s">
        <v>147</v>
      </c>
      <c r="C150" s="62"/>
      <c r="D150" s="59"/>
      <c r="E150" s="47">
        <v>1000</v>
      </c>
      <c r="F150" s="21" t="s">
        <v>114</v>
      </c>
    </row>
    <row r="151" spans="1:6" ht="20.25" customHeight="1">
      <c r="A151" s="25">
        <v>43514</v>
      </c>
      <c r="B151" s="18" t="s">
        <v>148</v>
      </c>
      <c r="C151" s="62"/>
      <c r="D151" s="59"/>
      <c r="E151" s="47">
        <v>2100</v>
      </c>
      <c r="F151" s="63" t="s">
        <v>114</v>
      </c>
    </row>
    <row r="152" spans="1:6" ht="20.25" customHeight="1">
      <c r="A152" s="25">
        <v>43515</v>
      </c>
      <c r="B152" s="18" t="s">
        <v>20</v>
      </c>
      <c r="C152" s="62"/>
      <c r="D152" s="59"/>
      <c r="E152" s="47">
        <v>0.4</v>
      </c>
      <c r="F152" s="63" t="s">
        <v>114</v>
      </c>
    </row>
    <row r="153" spans="1:6" ht="20.25" customHeight="1">
      <c r="A153" s="25">
        <v>43515</v>
      </c>
      <c r="B153" s="18" t="s">
        <v>20</v>
      </c>
      <c r="C153" s="62"/>
      <c r="D153" s="59"/>
      <c r="E153" s="47">
        <v>0.54</v>
      </c>
      <c r="F153" s="63" t="s">
        <v>114</v>
      </c>
    </row>
    <row r="154" spans="1:6" ht="21.75" customHeight="1">
      <c r="A154" s="25">
        <v>43516</v>
      </c>
      <c r="B154" s="18" t="s">
        <v>20</v>
      </c>
      <c r="C154" s="62"/>
      <c r="D154" s="59"/>
      <c r="E154" s="47">
        <v>0.28</v>
      </c>
      <c r="F154" s="63" t="s">
        <v>114</v>
      </c>
    </row>
    <row r="155" spans="1:6" ht="20.25" customHeight="1">
      <c r="A155" s="25">
        <v>43516</v>
      </c>
      <c r="B155" s="18" t="s">
        <v>20</v>
      </c>
      <c r="C155" s="62"/>
      <c r="D155" s="59"/>
      <c r="E155" s="47">
        <v>0.33</v>
      </c>
      <c r="F155" s="63" t="s">
        <v>114</v>
      </c>
    </row>
    <row r="156" spans="1:6" ht="20.25" customHeight="1">
      <c r="A156" s="25">
        <v>43516</v>
      </c>
      <c r="B156" s="18" t="s">
        <v>20</v>
      </c>
      <c r="C156" s="62"/>
      <c r="D156" s="59"/>
      <c r="E156" s="47">
        <v>0.6</v>
      </c>
      <c r="F156" s="63" t="s">
        <v>114</v>
      </c>
    </row>
    <row r="157" spans="1:6" ht="20.25" customHeight="1">
      <c r="A157" s="25">
        <v>43517</v>
      </c>
      <c r="B157" s="18" t="s">
        <v>20</v>
      </c>
      <c r="C157" s="62"/>
      <c r="D157" s="59"/>
      <c r="E157" s="47">
        <v>0.39</v>
      </c>
      <c r="F157" s="63" t="s">
        <v>114</v>
      </c>
    </row>
    <row r="158" spans="1:6" ht="21" customHeight="1">
      <c r="A158" s="25">
        <v>43517</v>
      </c>
      <c r="B158" s="18" t="s">
        <v>20</v>
      </c>
      <c r="C158" s="62"/>
      <c r="D158" s="59"/>
      <c r="E158" s="47">
        <v>0.46</v>
      </c>
      <c r="F158" s="63" t="s">
        <v>114</v>
      </c>
    </row>
    <row r="159" spans="1:6" ht="15" customHeight="1">
      <c r="A159" s="25">
        <v>43517</v>
      </c>
      <c r="B159" s="18" t="s">
        <v>20</v>
      </c>
      <c r="C159" s="62"/>
      <c r="D159" s="59"/>
      <c r="E159" s="47">
        <v>0.71</v>
      </c>
      <c r="F159" s="63" t="s">
        <v>114</v>
      </c>
    </row>
    <row r="160" spans="1:6" ht="20.25" customHeight="1">
      <c r="A160" s="25">
        <v>43517</v>
      </c>
      <c r="B160" s="77" t="s">
        <v>149</v>
      </c>
      <c r="C160" s="62"/>
      <c r="D160" s="59"/>
      <c r="E160" s="47">
        <v>16656.44</v>
      </c>
      <c r="F160" s="63" t="s">
        <v>114</v>
      </c>
    </row>
    <row r="161" spans="1:6" ht="28.5" customHeight="1">
      <c r="A161" s="25">
        <v>43517</v>
      </c>
      <c r="B161" s="59" t="s">
        <v>150</v>
      </c>
      <c r="C161" s="62"/>
      <c r="D161" s="59"/>
      <c r="E161" s="47">
        <v>10000</v>
      </c>
      <c r="F161" s="63" t="s">
        <v>114</v>
      </c>
    </row>
    <row r="162" spans="1:6" ht="20.25" customHeight="1">
      <c r="A162" s="25">
        <v>43518</v>
      </c>
      <c r="B162" s="59" t="s">
        <v>20</v>
      </c>
      <c r="C162" s="62"/>
      <c r="D162" s="59"/>
      <c r="E162" s="47">
        <v>0.01</v>
      </c>
      <c r="F162" s="63" t="s">
        <v>114</v>
      </c>
    </row>
    <row r="163" spans="1:6" ht="18.75" customHeight="1">
      <c r="A163" s="25">
        <v>43518</v>
      </c>
      <c r="B163" s="59" t="s">
        <v>20</v>
      </c>
      <c r="C163" s="79"/>
      <c r="D163" s="59"/>
      <c r="E163" s="47">
        <v>0.25</v>
      </c>
      <c r="F163" s="63" t="s">
        <v>114</v>
      </c>
    </row>
    <row r="164" spans="1:6" ht="18.75" customHeight="1">
      <c r="A164" s="25">
        <v>43518</v>
      </c>
      <c r="B164" s="59" t="s">
        <v>20</v>
      </c>
      <c r="C164" s="59"/>
      <c r="D164" s="59"/>
      <c r="E164" s="47">
        <v>0.56</v>
      </c>
      <c r="F164" s="63" t="s">
        <v>114</v>
      </c>
    </row>
    <row r="165" spans="1:6" ht="18.75" customHeight="1">
      <c r="A165" s="25">
        <v>43518</v>
      </c>
      <c r="B165" s="77" t="s">
        <v>151</v>
      </c>
      <c r="C165" s="59"/>
      <c r="D165" s="59"/>
      <c r="E165" s="47">
        <v>500</v>
      </c>
      <c r="F165" s="63" t="s">
        <v>114</v>
      </c>
    </row>
    <row r="166" spans="1:6" ht="18.75" customHeight="1">
      <c r="A166" s="25">
        <v>43520</v>
      </c>
      <c r="B166" s="59" t="s">
        <v>20</v>
      </c>
      <c r="C166" s="59"/>
      <c r="D166" s="59"/>
      <c r="E166" s="47">
        <v>0.34</v>
      </c>
      <c r="F166" s="63" t="s">
        <v>114</v>
      </c>
    </row>
    <row r="167" spans="1:6" ht="20.25" customHeight="1">
      <c r="A167" s="25">
        <v>43520</v>
      </c>
      <c r="B167" s="59" t="s">
        <v>20</v>
      </c>
      <c r="C167" s="59"/>
      <c r="D167" s="59"/>
      <c r="E167" s="47">
        <v>0.68</v>
      </c>
      <c r="F167" s="63" t="s">
        <v>114</v>
      </c>
    </row>
    <row r="168" spans="1:6" ht="18.75" customHeight="1">
      <c r="A168" s="25">
        <v>43521</v>
      </c>
      <c r="B168" s="77" t="s">
        <v>152</v>
      </c>
      <c r="C168" s="59"/>
      <c r="D168" s="59"/>
      <c r="E168" s="47">
        <v>1000</v>
      </c>
      <c r="F168" s="63" t="s">
        <v>114</v>
      </c>
    </row>
    <row r="169" spans="1:6" ht="18.75" customHeight="1">
      <c r="A169" s="25">
        <v>43521</v>
      </c>
      <c r="B169" s="77" t="s">
        <v>153</v>
      </c>
      <c r="C169" s="59"/>
      <c r="D169" s="59"/>
      <c r="E169" s="47">
        <v>10000</v>
      </c>
      <c r="F169" s="63" t="s">
        <v>41</v>
      </c>
    </row>
    <row r="170" spans="1:6" ht="21" customHeight="1">
      <c r="A170" s="25">
        <v>43522</v>
      </c>
      <c r="B170" s="77" t="s">
        <v>154</v>
      </c>
      <c r="C170" s="59"/>
      <c r="D170" s="59"/>
      <c r="E170" s="47">
        <v>835</v>
      </c>
      <c r="F170" s="63" t="s">
        <v>114</v>
      </c>
    </row>
    <row r="171" spans="1:6" ht="21" customHeight="1">
      <c r="A171" s="25">
        <v>43522</v>
      </c>
      <c r="B171" s="59" t="s">
        <v>20</v>
      </c>
      <c r="C171" s="59"/>
      <c r="D171" s="59"/>
      <c r="E171" s="47">
        <v>0.28</v>
      </c>
      <c r="F171" s="63" t="s">
        <v>114</v>
      </c>
    </row>
    <row r="172" spans="1:6" ht="20.25" customHeight="1">
      <c r="A172" s="25">
        <v>43523</v>
      </c>
      <c r="B172" s="59" t="s">
        <v>20</v>
      </c>
      <c r="C172" s="59"/>
      <c r="D172" s="59"/>
      <c r="E172" s="47">
        <v>0.84</v>
      </c>
      <c r="F172" s="31" t="s">
        <v>114</v>
      </c>
    </row>
    <row r="173" spans="1:6" ht="24.75" customHeight="1">
      <c r="A173" s="25">
        <v>43523</v>
      </c>
      <c r="B173" s="59" t="s">
        <v>20</v>
      </c>
      <c r="C173" s="59"/>
      <c r="D173" s="59"/>
      <c r="E173" s="47">
        <v>0.95</v>
      </c>
      <c r="F173" s="31" t="s">
        <v>114</v>
      </c>
    </row>
    <row r="174" spans="1:6" ht="34.5" customHeight="1">
      <c r="A174" s="25">
        <v>43524</v>
      </c>
      <c r="B174" s="59" t="s">
        <v>155</v>
      </c>
      <c r="C174" s="59"/>
      <c r="D174" s="59"/>
      <c r="E174" s="47">
        <v>1170</v>
      </c>
      <c r="F174" s="31" t="s">
        <v>34</v>
      </c>
    </row>
    <row r="175" spans="1:6" ht="36" customHeight="1">
      <c r="A175" s="25">
        <v>43524</v>
      </c>
      <c r="B175" s="59" t="s">
        <v>156</v>
      </c>
      <c r="C175" s="59"/>
      <c r="D175" s="59"/>
      <c r="E175" s="47">
        <v>4210</v>
      </c>
      <c r="F175" s="31" t="s">
        <v>34</v>
      </c>
    </row>
    <row r="176" spans="1:6" ht="43.5" customHeight="1">
      <c r="A176" s="25">
        <v>43524</v>
      </c>
      <c r="B176" s="19" t="s">
        <v>157</v>
      </c>
      <c r="C176" s="59"/>
      <c r="D176" s="59"/>
      <c r="E176" s="47">
        <v>1850</v>
      </c>
      <c r="F176" s="31" t="s">
        <v>34</v>
      </c>
    </row>
    <row r="177" spans="1:6" ht="46.5" customHeight="1">
      <c r="A177" s="25">
        <v>43524</v>
      </c>
      <c r="B177" s="19" t="s">
        <v>158</v>
      </c>
      <c r="C177" s="59"/>
      <c r="D177" s="59"/>
      <c r="E177" s="47">
        <v>1200</v>
      </c>
      <c r="F177" s="31" t="s">
        <v>34</v>
      </c>
    </row>
    <row r="178" spans="1:6" ht="20.25" customHeight="1">
      <c r="A178" s="25">
        <v>43525</v>
      </c>
      <c r="B178" s="59" t="s">
        <v>20</v>
      </c>
      <c r="C178" s="59"/>
      <c r="D178" s="59"/>
      <c r="E178" s="47">
        <v>0.02</v>
      </c>
      <c r="F178" s="31" t="s">
        <v>114</v>
      </c>
    </row>
    <row r="179" spans="1:6" ht="20.25" customHeight="1">
      <c r="A179" s="25">
        <v>43525</v>
      </c>
      <c r="B179" s="59" t="s">
        <v>20</v>
      </c>
      <c r="C179" s="59"/>
      <c r="D179" s="59"/>
      <c r="E179" s="47">
        <v>0.31</v>
      </c>
      <c r="F179" s="31" t="s">
        <v>114</v>
      </c>
    </row>
    <row r="180" spans="1:6" ht="20.25" customHeight="1">
      <c r="A180" s="25">
        <v>43525</v>
      </c>
      <c r="B180" s="59" t="s">
        <v>20</v>
      </c>
      <c r="C180" s="59"/>
      <c r="D180" s="59"/>
      <c r="E180" s="47">
        <v>0.41</v>
      </c>
      <c r="F180" s="31" t="s">
        <v>114</v>
      </c>
    </row>
    <row r="181" spans="1:6" ht="20.25" customHeight="1">
      <c r="A181" s="25">
        <v>43527</v>
      </c>
      <c r="B181" s="59" t="s">
        <v>20</v>
      </c>
      <c r="C181" s="59"/>
      <c r="D181" s="59"/>
      <c r="E181" s="47">
        <v>0.02</v>
      </c>
      <c r="F181" s="31" t="s">
        <v>114</v>
      </c>
    </row>
    <row r="182" spans="1:6" ht="20.25" customHeight="1">
      <c r="A182" s="25">
        <v>43527</v>
      </c>
      <c r="B182" s="59" t="s">
        <v>20</v>
      </c>
      <c r="C182" s="59"/>
      <c r="D182" s="59"/>
      <c r="E182" s="47">
        <v>0.32</v>
      </c>
      <c r="F182" s="31" t="s">
        <v>114</v>
      </c>
    </row>
    <row r="183" spans="1:6" ht="25.5" customHeight="1">
      <c r="A183" s="25">
        <v>43527</v>
      </c>
      <c r="B183" s="59" t="s">
        <v>20</v>
      </c>
      <c r="C183" s="59"/>
      <c r="D183" s="59"/>
      <c r="E183" s="47">
        <v>0.38</v>
      </c>
      <c r="F183" s="31" t="s">
        <v>114</v>
      </c>
    </row>
    <row r="184" spans="1:6" ht="20.25" customHeight="1">
      <c r="A184" s="25">
        <v>43527</v>
      </c>
      <c r="B184" s="59" t="s">
        <v>20</v>
      </c>
      <c r="C184" s="59"/>
      <c r="D184" s="60"/>
      <c r="E184" s="118">
        <v>0.39</v>
      </c>
      <c r="F184" s="31" t="s">
        <v>114</v>
      </c>
    </row>
    <row r="185" spans="1:6" ht="20.25" customHeight="1">
      <c r="A185" s="25">
        <v>43527</v>
      </c>
      <c r="B185" s="59" t="s">
        <v>20</v>
      </c>
      <c r="C185" s="59"/>
      <c r="D185" s="59"/>
      <c r="E185" s="47">
        <v>0.4</v>
      </c>
      <c r="F185" s="31" t="s">
        <v>114</v>
      </c>
    </row>
    <row r="186" spans="1:6" ht="24" customHeight="1">
      <c r="A186" s="25">
        <v>43527</v>
      </c>
      <c r="B186" s="59" t="s">
        <v>20</v>
      </c>
      <c r="C186" s="59"/>
      <c r="D186" s="60"/>
      <c r="E186" s="118">
        <v>0.4</v>
      </c>
      <c r="F186" s="31" t="s">
        <v>114</v>
      </c>
    </row>
    <row r="187" spans="1:6" ht="20.25" customHeight="1">
      <c r="A187" s="25">
        <v>43527</v>
      </c>
      <c r="B187" s="59" t="s">
        <v>20</v>
      </c>
      <c r="C187" s="59"/>
      <c r="D187" s="60"/>
      <c r="E187" s="118">
        <v>0.75</v>
      </c>
      <c r="F187" s="31" t="s">
        <v>114</v>
      </c>
    </row>
    <row r="188" spans="1:6" ht="20.25" customHeight="1">
      <c r="A188" s="25">
        <v>43528</v>
      </c>
      <c r="B188" s="59" t="s">
        <v>159</v>
      </c>
      <c r="C188" s="59"/>
      <c r="D188" s="60"/>
      <c r="E188" s="118">
        <v>100</v>
      </c>
      <c r="F188" s="86" t="s">
        <v>34</v>
      </c>
    </row>
    <row r="189" spans="1:6" ht="26.25" customHeight="1">
      <c r="A189" s="25">
        <v>43528</v>
      </c>
      <c r="B189" s="59" t="s">
        <v>160</v>
      </c>
      <c r="C189" s="59"/>
      <c r="D189" s="60"/>
      <c r="E189" s="118">
        <v>50</v>
      </c>
      <c r="F189" s="86" t="s">
        <v>34</v>
      </c>
    </row>
    <row r="190" spans="1:6" ht="20.25" customHeight="1">
      <c r="A190" s="25">
        <v>43528</v>
      </c>
      <c r="B190" s="18" t="s">
        <v>161</v>
      </c>
      <c r="C190" s="59"/>
      <c r="D190" s="59"/>
      <c r="E190" s="47">
        <v>5000</v>
      </c>
      <c r="F190" s="31" t="s">
        <v>114</v>
      </c>
    </row>
    <row r="191" spans="1:6" ht="20.25" customHeight="1">
      <c r="A191" s="25">
        <v>43529</v>
      </c>
      <c r="B191" s="59" t="s">
        <v>20</v>
      </c>
      <c r="C191" s="59"/>
      <c r="D191" s="59"/>
      <c r="E191" s="47">
        <v>0.78</v>
      </c>
      <c r="F191" s="31" t="s">
        <v>114</v>
      </c>
    </row>
    <row r="192" spans="1:6" ht="20.25" customHeight="1">
      <c r="A192" s="25">
        <v>43529</v>
      </c>
      <c r="B192" s="59" t="s">
        <v>20</v>
      </c>
      <c r="C192" s="59"/>
      <c r="D192" s="59"/>
      <c r="E192" s="47">
        <v>0.79</v>
      </c>
      <c r="F192" s="31" t="s">
        <v>114</v>
      </c>
    </row>
    <row r="193" spans="1:6" ht="24" customHeight="1">
      <c r="A193" s="25">
        <v>43529</v>
      </c>
      <c r="B193" s="59" t="s">
        <v>20</v>
      </c>
      <c r="C193" s="59"/>
      <c r="D193" s="59"/>
      <c r="E193" s="47">
        <v>0.82</v>
      </c>
      <c r="F193" s="31" t="s">
        <v>114</v>
      </c>
    </row>
    <row r="194" spans="1:6" ht="26.25" customHeight="1">
      <c r="A194" s="25">
        <v>43529</v>
      </c>
      <c r="B194" s="59" t="s">
        <v>20</v>
      </c>
      <c r="C194" s="59"/>
      <c r="D194" s="59"/>
      <c r="E194" s="47">
        <v>0.83</v>
      </c>
      <c r="F194" s="31" t="s">
        <v>114</v>
      </c>
    </row>
    <row r="195" spans="1:6" ht="20.25" customHeight="1">
      <c r="A195" s="25">
        <v>43529</v>
      </c>
      <c r="B195" s="59" t="s">
        <v>20</v>
      </c>
      <c r="C195" s="59"/>
      <c r="D195" s="59"/>
      <c r="E195" s="47">
        <v>0.96</v>
      </c>
      <c r="F195" s="31" t="s">
        <v>114</v>
      </c>
    </row>
    <row r="196" spans="1:6" ht="20.25" customHeight="1">
      <c r="A196" s="25">
        <v>43529</v>
      </c>
      <c r="B196" s="77" t="s">
        <v>162</v>
      </c>
      <c r="C196" s="59"/>
      <c r="D196" s="59"/>
      <c r="E196" s="47">
        <v>1110</v>
      </c>
      <c r="F196" s="63" t="s">
        <v>114</v>
      </c>
    </row>
    <row r="197" spans="1:6" ht="20.25" customHeight="1">
      <c r="A197" s="25">
        <v>43530</v>
      </c>
      <c r="B197" s="59" t="s">
        <v>20</v>
      </c>
      <c r="C197" s="59"/>
      <c r="D197" s="59"/>
      <c r="E197" s="47">
        <v>0.03</v>
      </c>
      <c r="F197" s="63" t="s">
        <v>114</v>
      </c>
    </row>
    <row r="198" spans="1:6" ht="20.25" customHeight="1">
      <c r="A198" s="25">
        <v>43530</v>
      </c>
      <c r="B198" s="59" t="s">
        <v>20</v>
      </c>
      <c r="C198" s="59"/>
      <c r="D198" s="59"/>
      <c r="E198" s="47">
        <v>0.05</v>
      </c>
      <c r="F198" s="63" t="s">
        <v>114</v>
      </c>
    </row>
    <row r="199" spans="1:6" ht="24" customHeight="1">
      <c r="A199" s="25">
        <v>43530</v>
      </c>
      <c r="B199" s="59" t="s">
        <v>20</v>
      </c>
      <c r="C199" s="59"/>
      <c r="D199" s="59"/>
      <c r="E199" s="47">
        <v>0.08</v>
      </c>
      <c r="F199" s="63" t="s">
        <v>114</v>
      </c>
    </row>
    <row r="200" spans="1:6" ht="20.25" customHeight="1">
      <c r="A200" s="25">
        <v>43530</v>
      </c>
      <c r="B200" s="18" t="s">
        <v>163</v>
      </c>
      <c r="C200" s="59"/>
      <c r="D200" s="59"/>
      <c r="E200" s="47">
        <v>100</v>
      </c>
      <c r="F200" s="63" t="s">
        <v>114</v>
      </c>
    </row>
    <row r="201" spans="1:6" ht="27" customHeight="1">
      <c r="A201" s="25">
        <v>43530</v>
      </c>
      <c r="B201" s="19" t="s">
        <v>164</v>
      </c>
      <c r="C201" s="59" t="s">
        <v>119</v>
      </c>
      <c r="D201" s="59" t="s">
        <v>165</v>
      </c>
      <c r="E201" s="47">
        <v>17197.39</v>
      </c>
      <c r="F201" s="63" t="s">
        <v>114</v>
      </c>
    </row>
    <row r="202" spans="1:6" ht="21.75" customHeight="1">
      <c r="A202" s="25">
        <v>43530</v>
      </c>
      <c r="B202" s="19" t="s">
        <v>164</v>
      </c>
      <c r="C202" s="59" t="s">
        <v>119</v>
      </c>
      <c r="D202" s="59" t="s">
        <v>165</v>
      </c>
      <c r="E202" s="47">
        <f>23413-E201</f>
        <v>6215.610000000001</v>
      </c>
      <c r="F202" s="63" t="s">
        <v>168</v>
      </c>
    </row>
    <row r="203" spans="1:6" ht="21.75" customHeight="1">
      <c r="A203" s="25">
        <v>43534</v>
      </c>
      <c r="B203" s="59" t="s">
        <v>170</v>
      </c>
      <c r="C203" s="59" t="s">
        <v>171</v>
      </c>
      <c r="D203" s="59" t="s">
        <v>172</v>
      </c>
      <c r="E203" s="47">
        <v>0.34</v>
      </c>
      <c r="F203" s="86" t="s">
        <v>168</v>
      </c>
    </row>
    <row r="204" spans="1:6" ht="21.75" customHeight="1">
      <c r="A204" s="25">
        <v>43534</v>
      </c>
      <c r="B204" s="59" t="s">
        <v>20</v>
      </c>
      <c r="C204" s="59"/>
      <c r="D204" s="59"/>
      <c r="E204" s="47">
        <v>0.37</v>
      </c>
      <c r="F204" s="63" t="s">
        <v>168</v>
      </c>
    </row>
    <row r="205" spans="1:6" ht="21.75" customHeight="1">
      <c r="A205" s="25">
        <v>43534</v>
      </c>
      <c r="B205" s="59" t="s">
        <v>20</v>
      </c>
      <c r="C205" s="59"/>
      <c r="D205" s="59"/>
      <c r="E205" s="47">
        <v>0.47</v>
      </c>
      <c r="F205" s="63" t="s">
        <v>168</v>
      </c>
    </row>
    <row r="206" spans="1:6" ht="22.5" customHeight="1">
      <c r="A206" s="25">
        <v>43535</v>
      </c>
      <c r="B206" s="77" t="s">
        <v>173</v>
      </c>
      <c r="C206" s="59"/>
      <c r="D206" s="59"/>
      <c r="E206" s="47">
        <v>300</v>
      </c>
      <c r="F206" s="63" t="s">
        <v>168</v>
      </c>
    </row>
    <row r="207" spans="1:6" ht="16.5" customHeight="1">
      <c r="A207" s="25">
        <v>43536</v>
      </c>
      <c r="B207" s="59" t="s">
        <v>20</v>
      </c>
      <c r="C207" s="59"/>
      <c r="D207" s="59"/>
      <c r="E207" s="47">
        <v>0.08</v>
      </c>
      <c r="F207" s="63" t="s">
        <v>168</v>
      </c>
    </row>
    <row r="208" spans="1:6" ht="18" customHeight="1">
      <c r="A208" s="25">
        <v>43536</v>
      </c>
      <c r="B208" s="59" t="s">
        <v>20</v>
      </c>
      <c r="C208" s="59"/>
      <c r="D208" s="59"/>
      <c r="E208" s="47">
        <v>0.12</v>
      </c>
      <c r="F208" s="63" t="s">
        <v>168</v>
      </c>
    </row>
    <row r="209" spans="1:6" ht="18" customHeight="1">
      <c r="A209" s="25">
        <v>43536</v>
      </c>
      <c r="B209" s="59" t="s">
        <v>20</v>
      </c>
      <c r="C209" s="59"/>
      <c r="D209" s="59"/>
      <c r="E209" s="47">
        <v>0.25</v>
      </c>
      <c r="F209" s="63" t="s">
        <v>168</v>
      </c>
    </row>
    <row r="210" spans="1:6" ht="19.5" customHeight="1">
      <c r="A210" s="25">
        <v>43536</v>
      </c>
      <c r="B210" s="59" t="s">
        <v>20</v>
      </c>
      <c r="C210" s="59"/>
      <c r="D210" s="59"/>
      <c r="E210" s="47">
        <v>0.4</v>
      </c>
      <c r="F210" s="63" t="s">
        <v>168</v>
      </c>
    </row>
    <row r="211" spans="1:6" ht="16.5" customHeight="1">
      <c r="A211" s="25">
        <v>43536</v>
      </c>
      <c r="B211" s="59" t="s">
        <v>20</v>
      </c>
      <c r="C211" s="59"/>
      <c r="D211" s="59"/>
      <c r="E211" s="47">
        <v>12.64</v>
      </c>
      <c r="F211" s="63" t="s">
        <v>168</v>
      </c>
    </row>
    <row r="212" spans="1:6" ht="23.25" customHeight="1">
      <c r="A212" s="25">
        <v>43536</v>
      </c>
      <c r="B212" s="77" t="s">
        <v>174</v>
      </c>
      <c r="C212" s="59"/>
      <c r="D212" s="59"/>
      <c r="E212" s="47">
        <v>550</v>
      </c>
      <c r="F212" s="31" t="s">
        <v>168</v>
      </c>
    </row>
    <row r="213" spans="1:6" ht="19.5" customHeight="1">
      <c r="A213" s="25">
        <v>43536</v>
      </c>
      <c r="B213" s="77" t="s">
        <v>174</v>
      </c>
      <c r="C213" s="59"/>
      <c r="D213" s="59"/>
      <c r="E213" s="47">
        <v>500</v>
      </c>
      <c r="F213" s="31" t="s">
        <v>175</v>
      </c>
    </row>
    <row r="214" spans="1:6" ht="19.5" customHeight="1">
      <c r="A214" s="25">
        <v>43536</v>
      </c>
      <c r="B214" s="77" t="s">
        <v>177</v>
      </c>
      <c r="C214" s="59" t="s">
        <v>178</v>
      </c>
      <c r="D214" s="59" t="s">
        <v>120</v>
      </c>
      <c r="E214" s="47">
        <v>1000</v>
      </c>
      <c r="F214" s="31" t="s">
        <v>175</v>
      </c>
    </row>
    <row r="215" spans="1:6" ht="21.75" customHeight="1">
      <c r="A215" s="25">
        <v>43537</v>
      </c>
      <c r="B215" s="59" t="s">
        <v>20</v>
      </c>
      <c r="C215" s="59"/>
      <c r="D215" s="59"/>
      <c r="E215" s="47">
        <v>0.2</v>
      </c>
      <c r="F215" s="63" t="s">
        <v>168</v>
      </c>
    </row>
    <row r="216" spans="1:6" ht="22.5" customHeight="1">
      <c r="A216" s="25">
        <v>43537</v>
      </c>
      <c r="B216" s="59" t="s">
        <v>20</v>
      </c>
      <c r="C216" s="59"/>
      <c r="D216" s="59"/>
      <c r="E216" s="47">
        <v>0.23</v>
      </c>
      <c r="F216" s="63" t="s">
        <v>168</v>
      </c>
    </row>
    <row r="217" spans="1:6" ht="21.75" customHeight="1">
      <c r="A217" s="25">
        <v>43537</v>
      </c>
      <c r="B217" s="59" t="s">
        <v>20</v>
      </c>
      <c r="C217" s="59"/>
      <c r="D217" s="59"/>
      <c r="E217" s="47">
        <v>0.27</v>
      </c>
      <c r="F217" s="63" t="s">
        <v>168</v>
      </c>
    </row>
    <row r="218" spans="1:6" ht="24" customHeight="1">
      <c r="A218" s="25">
        <v>43537</v>
      </c>
      <c r="B218" s="59" t="s">
        <v>20</v>
      </c>
      <c r="C218" s="59"/>
      <c r="D218" s="59"/>
      <c r="E218" s="47">
        <v>0.4</v>
      </c>
      <c r="F218" s="63" t="s">
        <v>168</v>
      </c>
    </row>
    <row r="219" spans="1:6" ht="24" customHeight="1">
      <c r="A219" s="25">
        <v>43537</v>
      </c>
      <c r="B219" s="59" t="s">
        <v>20</v>
      </c>
      <c r="C219" s="59"/>
      <c r="D219" s="59"/>
      <c r="E219" s="47">
        <v>0.52</v>
      </c>
      <c r="F219" s="63" t="s">
        <v>168</v>
      </c>
    </row>
    <row r="220" spans="1:6" ht="22.5" customHeight="1">
      <c r="A220" s="25">
        <v>43537</v>
      </c>
      <c r="B220" s="59" t="s">
        <v>20</v>
      </c>
      <c r="C220" s="59"/>
      <c r="D220" s="59"/>
      <c r="E220" s="47">
        <v>0.54</v>
      </c>
      <c r="F220" s="63" t="s">
        <v>168</v>
      </c>
    </row>
    <row r="221" spans="1:6" ht="24" customHeight="1">
      <c r="A221" s="25">
        <v>43537</v>
      </c>
      <c r="B221" s="59" t="s">
        <v>20</v>
      </c>
      <c r="C221" s="59"/>
      <c r="D221" s="59"/>
      <c r="E221" s="47">
        <v>0.82</v>
      </c>
      <c r="F221" s="63" t="s">
        <v>168</v>
      </c>
    </row>
    <row r="222" spans="1:6" ht="21" customHeight="1">
      <c r="A222" s="25">
        <v>43537</v>
      </c>
      <c r="B222" s="59" t="s">
        <v>20</v>
      </c>
      <c r="C222" s="59"/>
      <c r="D222" s="59"/>
      <c r="E222" s="47">
        <v>0.94</v>
      </c>
      <c r="F222" s="31" t="s">
        <v>168</v>
      </c>
    </row>
    <row r="223" spans="1:6" ht="21" customHeight="1">
      <c r="A223" s="25">
        <v>43537</v>
      </c>
      <c r="B223" s="59" t="s">
        <v>179</v>
      </c>
      <c r="C223" s="59" t="s">
        <v>180</v>
      </c>
      <c r="D223" s="59" t="s">
        <v>181</v>
      </c>
      <c r="E223" s="47">
        <v>100</v>
      </c>
      <c r="F223" s="31" t="s">
        <v>175</v>
      </c>
    </row>
    <row r="224" spans="1:6" ht="16.5" customHeight="1">
      <c r="A224" s="25">
        <v>43537</v>
      </c>
      <c r="B224" s="18" t="s">
        <v>182</v>
      </c>
      <c r="C224" s="59" t="s">
        <v>183</v>
      </c>
      <c r="D224" s="59" t="s">
        <v>74</v>
      </c>
      <c r="E224" s="47">
        <v>500</v>
      </c>
      <c r="F224" s="31" t="s">
        <v>168</v>
      </c>
    </row>
    <row r="225" spans="1:6" ht="19.5" customHeight="1">
      <c r="A225" s="25">
        <v>43537</v>
      </c>
      <c r="B225" s="18" t="s">
        <v>184</v>
      </c>
      <c r="C225" s="59"/>
      <c r="D225" s="59"/>
      <c r="E225" s="47">
        <v>1600</v>
      </c>
      <c r="F225" s="31" t="s">
        <v>175</v>
      </c>
    </row>
    <row r="226" spans="1:6" ht="21" customHeight="1">
      <c r="A226" s="25">
        <v>43537</v>
      </c>
      <c r="B226" s="77" t="s">
        <v>185</v>
      </c>
      <c r="C226" s="59"/>
      <c r="D226" s="59"/>
      <c r="E226" s="47">
        <v>4400</v>
      </c>
      <c r="F226" s="31" t="s">
        <v>168</v>
      </c>
    </row>
    <row r="227" spans="1:6" ht="21" customHeight="1">
      <c r="A227" s="25">
        <v>43537</v>
      </c>
      <c r="B227" s="77" t="s">
        <v>185</v>
      </c>
      <c r="C227" s="59"/>
      <c r="D227" s="59"/>
      <c r="E227" s="47">
        <f>38650-E226</f>
        <v>34250</v>
      </c>
      <c r="F227" s="31" t="s">
        <v>175</v>
      </c>
    </row>
    <row r="228" spans="1:6" ht="21" customHeight="1">
      <c r="A228" s="25">
        <v>43537</v>
      </c>
      <c r="B228" s="77" t="s">
        <v>187</v>
      </c>
      <c r="C228" s="59"/>
      <c r="D228" s="59"/>
      <c r="E228" s="47">
        <v>994380</v>
      </c>
      <c r="F228" s="31" t="s">
        <v>34</v>
      </c>
    </row>
    <row r="229" spans="1:6" ht="19.5" customHeight="1">
      <c r="A229" s="25">
        <v>43538</v>
      </c>
      <c r="B229" s="59" t="s">
        <v>20</v>
      </c>
      <c r="C229" s="59"/>
      <c r="D229" s="59"/>
      <c r="E229" s="47">
        <v>0.34</v>
      </c>
      <c r="F229" s="31" t="s">
        <v>168</v>
      </c>
    </row>
    <row r="230" spans="1:6" ht="21.75" customHeight="1">
      <c r="A230" s="25">
        <v>43538</v>
      </c>
      <c r="B230" s="59" t="s">
        <v>20</v>
      </c>
      <c r="C230" s="59"/>
      <c r="D230" s="59"/>
      <c r="E230" s="47">
        <v>0.43</v>
      </c>
      <c r="F230" s="31" t="s">
        <v>168</v>
      </c>
    </row>
    <row r="231" spans="1:6" ht="21.75" customHeight="1">
      <c r="A231" s="25">
        <v>43538</v>
      </c>
      <c r="B231" s="59" t="s">
        <v>20</v>
      </c>
      <c r="C231" s="59"/>
      <c r="D231" s="59"/>
      <c r="E231" s="47">
        <v>0.5</v>
      </c>
      <c r="F231" s="31" t="s">
        <v>168</v>
      </c>
    </row>
    <row r="232" spans="1:6" ht="21.75" customHeight="1">
      <c r="A232" s="25">
        <v>43538</v>
      </c>
      <c r="B232" s="59" t="s">
        <v>20</v>
      </c>
      <c r="C232" s="59"/>
      <c r="D232" s="59"/>
      <c r="E232" s="47">
        <v>0.6</v>
      </c>
      <c r="F232" s="31" t="s">
        <v>168</v>
      </c>
    </row>
    <row r="233" spans="1:6" ht="21.75" customHeight="1">
      <c r="A233" s="25">
        <v>43538</v>
      </c>
      <c r="B233" s="77" t="s">
        <v>186</v>
      </c>
      <c r="C233" s="59"/>
      <c r="D233" s="59"/>
      <c r="E233" s="47">
        <v>1200</v>
      </c>
      <c r="F233" s="31" t="s">
        <v>168</v>
      </c>
    </row>
    <row r="234" spans="1:6" ht="21.75" customHeight="1">
      <c r="A234" s="25">
        <v>43538</v>
      </c>
      <c r="B234" s="77" t="s">
        <v>186</v>
      </c>
      <c r="C234" s="59"/>
      <c r="D234" s="59"/>
      <c r="E234" s="47">
        <f>5400-E233</f>
        <v>4200</v>
      </c>
      <c r="F234" s="38" t="s">
        <v>175</v>
      </c>
    </row>
    <row r="235" spans="1:6" ht="18.75" customHeight="1">
      <c r="A235" s="25">
        <v>43539</v>
      </c>
      <c r="B235" s="59" t="s">
        <v>20</v>
      </c>
      <c r="C235" s="59"/>
      <c r="D235" s="59"/>
      <c r="E235" s="47">
        <v>0.26</v>
      </c>
      <c r="F235" s="31" t="s">
        <v>168</v>
      </c>
    </row>
    <row r="236" spans="1:6" ht="22.5" customHeight="1">
      <c r="A236" s="25">
        <v>43539</v>
      </c>
      <c r="B236" s="59" t="s">
        <v>20</v>
      </c>
      <c r="C236" s="59"/>
      <c r="D236" s="59"/>
      <c r="E236" s="47">
        <v>0.46</v>
      </c>
      <c r="F236" s="31" t="s">
        <v>168</v>
      </c>
    </row>
    <row r="237" spans="1:6" ht="22.5" customHeight="1">
      <c r="A237" s="25">
        <v>43539</v>
      </c>
      <c r="B237" s="59" t="s">
        <v>20</v>
      </c>
      <c r="C237" s="59"/>
      <c r="D237" s="59"/>
      <c r="E237" s="47">
        <v>0.49</v>
      </c>
      <c r="F237" s="31" t="s">
        <v>168</v>
      </c>
    </row>
    <row r="238" spans="1:6" ht="22.5" customHeight="1">
      <c r="A238" s="25">
        <v>43539</v>
      </c>
      <c r="B238" s="59" t="s">
        <v>20</v>
      </c>
      <c r="C238" s="59"/>
      <c r="D238" s="59"/>
      <c r="E238" s="47">
        <v>0.69</v>
      </c>
      <c r="F238" s="31" t="s">
        <v>168</v>
      </c>
    </row>
    <row r="239" spans="1:6" ht="22.5" customHeight="1">
      <c r="A239" s="25">
        <v>43539</v>
      </c>
      <c r="B239" s="77" t="s">
        <v>188</v>
      </c>
      <c r="C239" s="59"/>
      <c r="D239" s="59"/>
      <c r="E239" s="47">
        <v>2000</v>
      </c>
      <c r="F239" s="38" t="s">
        <v>175</v>
      </c>
    </row>
    <row r="240" spans="1:6" ht="22.5" customHeight="1">
      <c r="A240" s="25">
        <v>43541</v>
      </c>
      <c r="B240" s="59" t="s">
        <v>20</v>
      </c>
      <c r="C240" s="59"/>
      <c r="D240" s="59"/>
      <c r="E240" s="47">
        <v>0.19</v>
      </c>
      <c r="F240" s="38" t="s">
        <v>168</v>
      </c>
    </row>
    <row r="241" spans="1:6" ht="22.5" customHeight="1">
      <c r="A241" s="25">
        <v>43541</v>
      </c>
      <c r="B241" s="59" t="s">
        <v>20</v>
      </c>
      <c r="C241" s="59"/>
      <c r="D241" s="59"/>
      <c r="E241" s="47">
        <v>0.24</v>
      </c>
      <c r="F241" s="38" t="s">
        <v>168</v>
      </c>
    </row>
    <row r="242" spans="1:6" ht="22.5" customHeight="1">
      <c r="A242" s="25">
        <v>43541</v>
      </c>
      <c r="B242" s="59" t="s">
        <v>20</v>
      </c>
      <c r="C242" s="59"/>
      <c r="D242" s="59"/>
      <c r="E242" s="47">
        <v>0.39</v>
      </c>
      <c r="F242" s="38" t="s">
        <v>168</v>
      </c>
    </row>
    <row r="243" spans="1:6" ht="19.5" customHeight="1">
      <c r="A243" s="25">
        <v>43541</v>
      </c>
      <c r="B243" s="59" t="s">
        <v>20</v>
      </c>
      <c r="C243" s="59"/>
      <c r="D243" s="59"/>
      <c r="E243" s="47">
        <v>0.43</v>
      </c>
      <c r="F243" s="38" t="s">
        <v>168</v>
      </c>
    </row>
    <row r="244" spans="1:6" ht="19.5" customHeight="1">
      <c r="A244" s="25">
        <v>43541</v>
      </c>
      <c r="B244" s="59" t="s">
        <v>20</v>
      </c>
      <c r="C244" s="59"/>
      <c r="D244" s="59"/>
      <c r="E244" s="47">
        <v>0.44</v>
      </c>
      <c r="F244" s="38" t="s">
        <v>168</v>
      </c>
    </row>
    <row r="245" spans="1:6" ht="20.25" customHeight="1">
      <c r="A245" s="25">
        <v>43541</v>
      </c>
      <c r="B245" s="59" t="s">
        <v>20</v>
      </c>
      <c r="C245" s="59"/>
      <c r="D245" s="59"/>
      <c r="E245" s="47">
        <v>0.84</v>
      </c>
      <c r="F245" s="38" t="s">
        <v>168</v>
      </c>
    </row>
    <row r="246" spans="1:6" ht="27" customHeight="1">
      <c r="A246" s="25">
        <v>43542</v>
      </c>
      <c r="B246" s="77" t="s">
        <v>189</v>
      </c>
      <c r="C246" s="59"/>
      <c r="D246" s="59"/>
      <c r="E246" s="47">
        <v>1700</v>
      </c>
      <c r="F246" s="38" t="s">
        <v>168</v>
      </c>
    </row>
    <row r="247" spans="1:6" ht="27" customHeight="1">
      <c r="A247" s="25">
        <v>43542</v>
      </c>
      <c r="B247" s="77" t="s">
        <v>189</v>
      </c>
      <c r="C247" s="59"/>
      <c r="D247" s="59"/>
      <c r="E247" s="47">
        <v>200</v>
      </c>
      <c r="F247" s="38" t="s">
        <v>175</v>
      </c>
    </row>
    <row r="248" spans="1:6" ht="22.5" customHeight="1">
      <c r="A248" s="25">
        <v>43542</v>
      </c>
      <c r="B248" s="18" t="s">
        <v>190</v>
      </c>
      <c r="C248" s="59"/>
      <c r="D248" s="59"/>
      <c r="E248" s="47">
        <v>2800</v>
      </c>
      <c r="F248" s="38" t="s">
        <v>175</v>
      </c>
    </row>
    <row r="249" spans="1:6" ht="30" customHeight="1">
      <c r="A249" s="25">
        <v>43542</v>
      </c>
      <c r="B249" s="77" t="s">
        <v>191</v>
      </c>
      <c r="C249" s="59"/>
      <c r="D249" s="59"/>
      <c r="E249" s="47">
        <v>15000</v>
      </c>
      <c r="F249" s="38" t="s">
        <v>175</v>
      </c>
    </row>
    <row r="250" spans="1:6" ht="21.75" customHeight="1">
      <c r="A250" s="25">
        <v>43542</v>
      </c>
      <c r="B250" s="77" t="s">
        <v>135</v>
      </c>
      <c r="C250" s="59" t="s">
        <v>136</v>
      </c>
      <c r="D250" s="59" t="s">
        <v>137</v>
      </c>
      <c r="E250" s="47">
        <v>92.2</v>
      </c>
      <c r="F250" s="38" t="s">
        <v>168</v>
      </c>
    </row>
    <row r="251" spans="1:6" ht="26.25" customHeight="1">
      <c r="A251" s="25">
        <v>43543</v>
      </c>
      <c r="B251" s="59" t="s">
        <v>20</v>
      </c>
      <c r="C251" s="59"/>
      <c r="D251" s="59"/>
      <c r="E251" s="47">
        <v>0.09</v>
      </c>
      <c r="F251" s="38" t="s">
        <v>168</v>
      </c>
    </row>
    <row r="252" spans="1:6" ht="18.75" customHeight="1">
      <c r="A252" s="25">
        <v>43543</v>
      </c>
      <c r="B252" s="59" t="s">
        <v>20</v>
      </c>
      <c r="C252" s="59"/>
      <c r="D252" s="59"/>
      <c r="E252" s="47">
        <v>0.25</v>
      </c>
      <c r="F252" s="38" t="s">
        <v>168</v>
      </c>
    </row>
    <row r="253" spans="1:6" ht="25.5" customHeight="1">
      <c r="A253" s="25">
        <v>43543</v>
      </c>
      <c r="B253" s="59" t="s">
        <v>20</v>
      </c>
      <c r="C253" s="59"/>
      <c r="D253" s="59"/>
      <c r="E253" s="47">
        <v>0.3</v>
      </c>
      <c r="F253" s="38" t="s">
        <v>168</v>
      </c>
    </row>
    <row r="254" spans="1:6" ht="18" customHeight="1">
      <c r="A254" s="25">
        <v>43543</v>
      </c>
      <c r="B254" s="77" t="s">
        <v>197</v>
      </c>
      <c r="C254" s="59"/>
      <c r="D254" s="59"/>
      <c r="E254" s="47">
        <v>500</v>
      </c>
      <c r="F254" s="38" t="s">
        <v>175</v>
      </c>
    </row>
    <row r="255" spans="1:6" ht="19.5" customHeight="1">
      <c r="A255" s="25">
        <v>43544</v>
      </c>
      <c r="B255" s="59" t="s">
        <v>192</v>
      </c>
      <c r="C255" s="59" t="s">
        <v>73</v>
      </c>
      <c r="D255" s="59" t="s">
        <v>74</v>
      </c>
      <c r="E255" s="47">
        <v>0.06</v>
      </c>
      <c r="F255" s="38" t="s">
        <v>168</v>
      </c>
    </row>
    <row r="256" spans="1:6" ht="21" customHeight="1">
      <c r="A256" s="25">
        <v>43544</v>
      </c>
      <c r="B256" s="59" t="s">
        <v>20</v>
      </c>
      <c r="C256" s="59"/>
      <c r="D256" s="59"/>
      <c r="E256" s="47">
        <v>0.25</v>
      </c>
      <c r="F256" s="38" t="s">
        <v>168</v>
      </c>
    </row>
    <row r="257" spans="1:6" ht="21" customHeight="1">
      <c r="A257" s="25">
        <v>43544</v>
      </c>
      <c r="B257" s="59" t="s">
        <v>20</v>
      </c>
      <c r="C257" s="59"/>
      <c r="D257" s="59"/>
      <c r="E257" s="47">
        <v>9.41</v>
      </c>
      <c r="F257" s="38" t="s">
        <v>168</v>
      </c>
    </row>
    <row r="258" spans="1:6" ht="24" customHeight="1">
      <c r="A258" s="25">
        <v>43544</v>
      </c>
      <c r="B258" s="59" t="s">
        <v>193</v>
      </c>
      <c r="C258" s="59" t="s">
        <v>93</v>
      </c>
      <c r="D258" s="59" t="s">
        <v>194</v>
      </c>
      <c r="E258" s="47">
        <v>1000</v>
      </c>
      <c r="F258" s="38" t="s">
        <v>175</v>
      </c>
    </row>
    <row r="259" spans="1:6" ht="24" customHeight="1">
      <c r="A259" s="25">
        <v>43544</v>
      </c>
      <c r="B259" s="77" t="s">
        <v>198</v>
      </c>
      <c r="C259" s="59"/>
      <c r="D259" s="59"/>
      <c r="E259" s="47">
        <v>745</v>
      </c>
      <c r="F259" s="38" t="s">
        <v>168</v>
      </c>
    </row>
    <row r="260" spans="1:6" ht="24" customHeight="1">
      <c r="A260" s="25">
        <v>43545</v>
      </c>
      <c r="B260" s="59" t="s">
        <v>20</v>
      </c>
      <c r="C260" s="59"/>
      <c r="D260" s="59"/>
      <c r="E260" s="47">
        <v>0.2</v>
      </c>
      <c r="F260" s="38" t="s">
        <v>168</v>
      </c>
    </row>
    <row r="261" spans="1:6" ht="18.75" customHeight="1">
      <c r="A261" s="25">
        <v>43545</v>
      </c>
      <c r="B261" s="59" t="s">
        <v>20</v>
      </c>
      <c r="C261" s="59"/>
      <c r="D261" s="59"/>
      <c r="E261" s="47">
        <v>0.21</v>
      </c>
      <c r="F261" s="38" t="s">
        <v>168</v>
      </c>
    </row>
    <row r="262" spans="1:6" ht="24" customHeight="1">
      <c r="A262" s="25">
        <v>43545</v>
      </c>
      <c r="B262" s="59" t="s">
        <v>20</v>
      </c>
      <c r="C262" s="59"/>
      <c r="D262" s="59"/>
      <c r="E262" s="47">
        <v>0.27</v>
      </c>
      <c r="F262" s="38" t="s">
        <v>168</v>
      </c>
    </row>
    <row r="263" spans="1:6" ht="24" customHeight="1">
      <c r="A263" s="25">
        <v>43545</v>
      </c>
      <c r="B263" s="59" t="s">
        <v>20</v>
      </c>
      <c r="C263" s="59"/>
      <c r="D263" s="59"/>
      <c r="E263" s="47">
        <v>0.63</v>
      </c>
      <c r="F263" s="38" t="s">
        <v>168</v>
      </c>
    </row>
    <row r="264" spans="1:6" ht="24" customHeight="1">
      <c r="A264" s="25">
        <v>43545</v>
      </c>
      <c r="B264" s="59" t="s">
        <v>20</v>
      </c>
      <c r="C264" s="59"/>
      <c r="D264" s="59"/>
      <c r="E264" s="47">
        <v>0.8</v>
      </c>
      <c r="F264" s="38" t="s">
        <v>168</v>
      </c>
    </row>
    <row r="265" spans="1:6" ht="24" customHeight="1">
      <c r="A265" s="25">
        <v>43545</v>
      </c>
      <c r="B265" s="18" t="s">
        <v>195</v>
      </c>
      <c r="C265" s="59" t="s">
        <v>196</v>
      </c>
      <c r="D265" s="59" t="s">
        <v>128</v>
      </c>
      <c r="E265" s="47">
        <v>1000</v>
      </c>
      <c r="F265" s="38" t="s">
        <v>168</v>
      </c>
    </row>
    <row r="266" spans="1:6" ht="20.25" customHeight="1">
      <c r="A266" s="25">
        <v>43546</v>
      </c>
      <c r="B266" s="59" t="s">
        <v>20</v>
      </c>
      <c r="C266" s="59"/>
      <c r="D266" s="59"/>
      <c r="E266" s="47">
        <v>0.66</v>
      </c>
      <c r="F266" s="38" t="s">
        <v>168</v>
      </c>
    </row>
    <row r="267" spans="1:6" ht="24" customHeight="1">
      <c r="A267" s="25">
        <v>43546</v>
      </c>
      <c r="B267" s="77" t="s">
        <v>199</v>
      </c>
      <c r="C267" s="59"/>
      <c r="D267" s="59"/>
      <c r="E267" s="47">
        <v>500</v>
      </c>
      <c r="F267" s="38" t="s">
        <v>175</v>
      </c>
    </row>
    <row r="268" spans="1:6" ht="24" customHeight="1">
      <c r="A268" s="25">
        <v>43546</v>
      </c>
      <c r="B268" s="18" t="s">
        <v>200</v>
      </c>
      <c r="C268" s="59"/>
      <c r="D268" s="59"/>
      <c r="E268" s="47">
        <v>1400</v>
      </c>
      <c r="F268" s="38" t="s">
        <v>175</v>
      </c>
    </row>
    <row r="269" spans="1:6" ht="24" customHeight="1">
      <c r="A269" s="25">
        <v>43548</v>
      </c>
      <c r="B269" s="59" t="s">
        <v>20</v>
      </c>
      <c r="C269" s="59"/>
      <c r="D269" s="59"/>
      <c r="E269" s="47">
        <v>0.12</v>
      </c>
      <c r="F269" s="38" t="s">
        <v>168</v>
      </c>
    </row>
    <row r="270" spans="1:6" ht="24" customHeight="1">
      <c r="A270" s="25">
        <v>43548</v>
      </c>
      <c r="B270" s="59" t="s">
        <v>20</v>
      </c>
      <c r="C270" s="59"/>
      <c r="D270" s="59"/>
      <c r="E270" s="47">
        <v>0.6</v>
      </c>
      <c r="F270" s="38" t="s">
        <v>168</v>
      </c>
    </row>
    <row r="271" spans="1:6" ht="24" customHeight="1">
      <c r="A271" s="25">
        <v>43548</v>
      </c>
      <c r="B271" s="59" t="s">
        <v>20</v>
      </c>
      <c r="C271" s="59"/>
      <c r="D271" s="59"/>
      <c r="E271" s="47">
        <v>0.5</v>
      </c>
      <c r="F271" s="38" t="s">
        <v>168</v>
      </c>
    </row>
    <row r="272" spans="1:6" ht="24" customHeight="1">
      <c r="A272" s="25">
        <v>43548</v>
      </c>
      <c r="B272" s="59" t="s">
        <v>212</v>
      </c>
      <c r="C272" s="59" t="s">
        <v>213</v>
      </c>
      <c r="D272" s="59" t="s">
        <v>194</v>
      </c>
      <c r="E272" s="47">
        <v>0.1</v>
      </c>
      <c r="F272" s="38" t="s">
        <v>168</v>
      </c>
    </row>
    <row r="273" spans="1:6" ht="24" customHeight="1">
      <c r="A273" s="25">
        <v>43549</v>
      </c>
      <c r="B273" s="77" t="s">
        <v>202</v>
      </c>
      <c r="C273" s="59"/>
      <c r="D273" s="59"/>
      <c r="E273" s="47">
        <v>29827</v>
      </c>
      <c r="F273" s="38" t="s">
        <v>201</v>
      </c>
    </row>
    <row r="274" spans="1:6" ht="21" customHeight="1">
      <c r="A274" s="25">
        <v>43549</v>
      </c>
      <c r="B274" s="77" t="s">
        <v>202</v>
      </c>
      <c r="C274" s="59"/>
      <c r="D274" s="59"/>
      <c r="E274" s="47">
        <v>500</v>
      </c>
      <c r="F274" s="38" t="s">
        <v>175</v>
      </c>
    </row>
    <row r="275" spans="1:6" ht="21" customHeight="1">
      <c r="A275" s="25">
        <v>43549</v>
      </c>
      <c r="B275" s="18" t="s">
        <v>205</v>
      </c>
      <c r="C275" s="59"/>
      <c r="D275" s="59"/>
      <c r="E275" s="47">
        <v>8980</v>
      </c>
      <c r="F275" s="38" t="s">
        <v>201</v>
      </c>
    </row>
    <row r="276" spans="1:6" ht="24" customHeight="1">
      <c r="A276" s="25">
        <v>43549</v>
      </c>
      <c r="B276" s="77" t="s">
        <v>203</v>
      </c>
      <c r="C276" s="59"/>
      <c r="D276" s="59"/>
      <c r="E276" s="47">
        <v>45845</v>
      </c>
      <c r="F276" s="38" t="s">
        <v>201</v>
      </c>
    </row>
    <row r="277" spans="1:6" ht="24" customHeight="1">
      <c r="A277" s="25">
        <v>43549</v>
      </c>
      <c r="B277" s="77" t="s">
        <v>203</v>
      </c>
      <c r="C277" s="59"/>
      <c r="D277" s="59"/>
      <c r="E277" s="47">
        <v>1150</v>
      </c>
      <c r="F277" s="38" t="s">
        <v>168</v>
      </c>
    </row>
    <row r="278" spans="1:6" ht="24" customHeight="1">
      <c r="A278" s="25">
        <v>43549</v>
      </c>
      <c r="B278" s="18" t="s">
        <v>204</v>
      </c>
      <c r="C278" s="59"/>
      <c r="D278" s="59"/>
      <c r="E278" s="47">
        <v>3700</v>
      </c>
      <c r="F278" s="38" t="s">
        <v>201</v>
      </c>
    </row>
    <row r="279" spans="1:6" ht="24" customHeight="1">
      <c r="A279" s="25">
        <v>43549</v>
      </c>
      <c r="B279" s="18" t="s">
        <v>207</v>
      </c>
      <c r="C279" s="59"/>
      <c r="D279" s="59"/>
      <c r="E279" s="47">
        <v>1200</v>
      </c>
      <c r="F279" s="38" t="s">
        <v>201</v>
      </c>
    </row>
    <row r="280" spans="1:6" ht="19.5" customHeight="1">
      <c r="A280" s="25">
        <v>43549</v>
      </c>
      <c r="B280" s="77" t="s">
        <v>208</v>
      </c>
      <c r="C280" s="59"/>
      <c r="D280" s="59"/>
      <c r="E280" s="47">
        <v>21590</v>
      </c>
      <c r="F280" s="38" t="s">
        <v>201</v>
      </c>
    </row>
    <row r="281" spans="1:6" ht="19.5" customHeight="1">
      <c r="A281" s="25">
        <v>43549</v>
      </c>
      <c r="B281" s="77" t="s">
        <v>208</v>
      </c>
      <c r="C281" s="59"/>
      <c r="D281" s="59"/>
      <c r="E281" s="47">
        <v>300</v>
      </c>
      <c r="F281" s="38" t="s">
        <v>168</v>
      </c>
    </row>
    <row r="282" spans="1:6" ht="19.5" customHeight="1">
      <c r="A282" s="25">
        <v>43549</v>
      </c>
      <c r="B282" s="18" t="s">
        <v>209</v>
      </c>
      <c r="C282" s="59" t="s">
        <v>145</v>
      </c>
      <c r="D282" s="59" t="s">
        <v>210</v>
      </c>
      <c r="E282" s="47">
        <v>3000</v>
      </c>
      <c r="F282" s="31" t="s">
        <v>168</v>
      </c>
    </row>
    <row r="283" spans="1:6" ht="19.5" customHeight="1">
      <c r="A283" s="25">
        <v>43549</v>
      </c>
      <c r="B283" s="59" t="s">
        <v>214</v>
      </c>
      <c r="C283" s="59" t="s">
        <v>93</v>
      </c>
      <c r="D283" s="59" t="s">
        <v>215</v>
      </c>
      <c r="E283" s="47">
        <v>500</v>
      </c>
      <c r="F283" s="38" t="s">
        <v>168</v>
      </c>
    </row>
    <row r="284" spans="1:6" ht="21.75" customHeight="1">
      <c r="A284" s="25">
        <v>43550</v>
      </c>
      <c r="B284" s="77" t="s">
        <v>211</v>
      </c>
      <c r="C284" s="59"/>
      <c r="D284" s="59"/>
      <c r="E284" s="47">
        <v>26830</v>
      </c>
      <c r="F284" s="38" t="s">
        <v>201</v>
      </c>
    </row>
    <row r="285" spans="1:6" ht="21.75" customHeight="1">
      <c r="A285" s="25">
        <v>43550</v>
      </c>
      <c r="B285" s="77" t="s">
        <v>211</v>
      </c>
      <c r="C285" s="59"/>
      <c r="D285" s="59"/>
      <c r="E285" s="47">
        <v>700</v>
      </c>
      <c r="F285" s="38" t="s">
        <v>168</v>
      </c>
    </row>
    <row r="286" spans="1:6" ht="21.75" customHeight="1">
      <c r="A286" s="25">
        <v>43550</v>
      </c>
      <c r="B286" s="77" t="s">
        <v>211</v>
      </c>
      <c r="C286" s="59"/>
      <c r="D286" s="59"/>
      <c r="E286" s="47">
        <v>3000</v>
      </c>
      <c r="F286" s="38" t="s">
        <v>175</v>
      </c>
    </row>
    <row r="287" spans="1:6" ht="21.75" customHeight="1">
      <c r="A287" s="25">
        <v>43550</v>
      </c>
      <c r="B287" s="59" t="s">
        <v>20</v>
      </c>
      <c r="C287" s="59"/>
      <c r="D287" s="59"/>
      <c r="E287" s="47">
        <v>0.1</v>
      </c>
      <c r="F287" s="38" t="s">
        <v>168</v>
      </c>
    </row>
    <row r="288" spans="1:6" ht="21.75" customHeight="1">
      <c r="A288" s="25">
        <v>43550</v>
      </c>
      <c r="B288" s="59" t="s">
        <v>20</v>
      </c>
      <c r="C288" s="59"/>
      <c r="D288" s="59"/>
      <c r="E288" s="47">
        <v>0.14</v>
      </c>
      <c r="F288" s="38" t="s">
        <v>168</v>
      </c>
    </row>
    <row r="289" spans="1:6" ht="21.75" customHeight="1">
      <c r="A289" s="25">
        <v>43550</v>
      </c>
      <c r="B289" s="59" t="s">
        <v>20</v>
      </c>
      <c r="C289" s="59"/>
      <c r="D289" s="59"/>
      <c r="E289" s="47">
        <v>0.17</v>
      </c>
      <c r="F289" s="38" t="s">
        <v>168</v>
      </c>
    </row>
    <row r="290" spans="1:6" ht="21.75" customHeight="1">
      <c r="A290" s="25">
        <v>43550</v>
      </c>
      <c r="B290" s="59" t="s">
        <v>20</v>
      </c>
      <c r="C290" s="59"/>
      <c r="D290" s="59"/>
      <c r="E290" s="47">
        <v>5</v>
      </c>
      <c r="F290" s="38" t="s">
        <v>168</v>
      </c>
    </row>
    <row r="291" spans="1:6" ht="24" customHeight="1">
      <c r="A291" s="25">
        <v>43550</v>
      </c>
      <c r="B291" s="59" t="s">
        <v>20</v>
      </c>
      <c r="C291" s="59"/>
      <c r="D291" s="59"/>
      <c r="E291" s="47">
        <v>20</v>
      </c>
      <c r="F291" s="38" t="s">
        <v>168</v>
      </c>
    </row>
    <row r="292" spans="1:6" ht="21.75" customHeight="1">
      <c r="A292" s="25">
        <v>43550</v>
      </c>
      <c r="B292" s="59" t="s">
        <v>216</v>
      </c>
      <c r="C292" s="59" t="s">
        <v>217</v>
      </c>
      <c r="D292" s="59" t="s">
        <v>218</v>
      </c>
      <c r="E292" s="47">
        <v>300</v>
      </c>
      <c r="F292" s="38" t="s">
        <v>201</v>
      </c>
    </row>
    <row r="293" spans="1:6" ht="30.75" customHeight="1">
      <c r="A293" s="25">
        <v>43551</v>
      </c>
      <c r="B293" s="18" t="s">
        <v>59</v>
      </c>
      <c r="C293" s="59"/>
      <c r="D293" s="59"/>
      <c r="E293" s="47">
        <v>12450</v>
      </c>
      <c r="F293" s="38" t="s">
        <v>175</v>
      </c>
    </row>
    <row r="294" spans="1:6" ht="21.75" customHeight="1">
      <c r="A294" s="25">
        <v>43551</v>
      </c>
      <c r="B294" s="18" t="s">
        <v>219</v>
      </c>
      <c r="C294" s="59" t="s">
        <v>220</v>
      </c>
      <c r="D294" s="59" t="s">
        <v>221</v>
      </c>
      <c r="E294" s="47">
        <v>30000</v>
      </c>
      <c r="F294" s="38" t="s">
        <v>201</v>
      </c>
    </row>
    <row r="295" spans="1:6" ht="33.75" customHeight="1">
      <c r="A295" s="25">
        <v>43551</v>
      </c>
      <c r="B295" s="18" t="s">
        <v>59</v>
      </c>
      <c r="C295" s="59"/>
      <c r="D295" s="59"/>
      <c r="E295" s="47">
        <v>28288</v>
      </c>
      <c r="F295" s="38" t="s">
        <v>201</v>
      </c>
    </row>
    <row r="296" spans="1:6" ht="33" customHeight="1">
      <c r="A296" s="25">
        <v>43551</v>
      </c>
      <c r="B296" s="18" t="s">
        <v>59</v>
      </c>
      <c r="C296" s="59"/>
      <c r="D296" s="59"/>
      <c r="E296" s="47">
        <f>58288-E295</f>
        <v>30000</v>
      </c>
      <c r="F296" s="38" t="s">
        <v>168</v>
      </c>
    </row>
    <row r="297" spans="1:6" ht="22.5" customHeight="1">
      <c r="A297" s="25">
        <v>43551</v>
      </c>
      <c r="B297" s="59" t="s">
        <v>20</v>
      </c>
      <c r="C297" s="59"/>
      <c r="D297" s="59"/>
      <c r="E297" s="47">
        <v>0.07</v>
      </c>
      <c r="F297" s="38" t="s">
        <v>168</v>
      </c>
    </row>
    <row r="298" spans="1:6" ht="21.75" customHeight="1">
      <c r="A298" s="25">
        <v>43551</v>
      </c>
      <c r="B298" s="59" t="s">
        <v>20</v>
      </c>
      <c r="C298" s="59"/>
      <c r="D298" s="59"/>
      <c r="E298" s="47">
        <v>0.2</v>
      </c>
      <c r="F298" s="38" t="s">
        <v>168</v>
      </c>
    </row>
    <row r="299" spans="1:6" ht="21.75" customHeight="1">
      <c r="A299" s="25">
        <v>43551</v>
      </c>
      <c r="B299" s="59" t="s">
        <v>20</v>
      </c>
      <c r="C299" s="59"/>
      <c r="D299" s="59"/>
      <c r="E299" s="47">
        <v>0.5</v>
      </c>
      <c r="F299" s="38" t="s">
        <v>168</v>
      </c>
    </row>
    <row r="300" spans="1:6" ht="21.75" customHeight="1">
      <c r="A300" s="25">
        <v>43551</v>
      </c>
      <c r="B300" s="59" t="s">
        <v>20</v>
      </c>
      <c r="C300" s="59"/>
      <c r="D300" s="59"/>
      <c r="E300" s="47">
        <v>0.5</v>
      </c>
      <c r="F300" s="38" t="s">
        <v>168</v>
      </c>
    </row>
    <row r="301" spans="1:6" ht="21.75" customHeight="1">
      <c r="A301" s="25">
        <v>43551</v>
      </c>
      <c r="B301" s="59" t="s">
        <v>20</v>
      </c>
      <c r="C301" s="59"/>
      <c r="D301" s="59"/>
      <c r="E301" s="47">
        <v>1.26</v>
      </c>
      <c r="F301" s="38" t="s">
        <v>168</v>
      </c>
    </row>
    <row r="302" spans="1:6" ht="22.5" customHeight="1">
      <c r="A302" s="25">
        <v>43551</v>
      </c>
      <c r="B302" s="18" t="s">
        <v>223</v>
      </c>
      <c r="C302" s="59"/>
      <c r="D302" s="59"/>
      <c r="E302" s="47">
        <v>900</v>
      </c>
      <c r="F302" s="38" t="s">
        <v>168</v>
      </c>
    </row>
    <row r="303" spans="1:6" ht="25.5" customHeight="1">
      <c r="A303" s="25">
        <v>43551</v>
      </c>
      <c r="B303" s="77" t="s">
        <v>224</v>
      </c>
      <c r="C303" s="59"/>
      <c r="D303" s="59"/>
      <c r="E303" s="47">
        <v>6679.91</v>
      </c>
      <c r="F303" s="38" t="s">
        <v>168</v>
      </c>
    </row>
    <row r="304" spans="1:6" ht="26.25" customHeight="1">
      <c r="A304" s="25">
        <v>43551</v>
      </c>
      <c r="B304" s="77" t="s">
        <v>224</v>
      </c>
      <c r="C304" s="59"/>
      <c r="D304" s="59"/>
      <c r="E304" s="47">
        <f>31000-E303</f>
        <v>24320.09</v>
      </c>
      <c r="F304" s="38" t="s">
        <v>225</v>
      </c>
    </row>
    <row r="305" spans="1:6" ht="24" customHeight="1">
      <c r="A305" s="25">
        <v>43552</v>
      </c>
      <c r="B305" s="77" t="s">
        <v>227</v>
      </c>
      <c r="C305" s="59"/>
      <c r="D305" s="59"/>
      <c r="E305" s="47">
        <v>500</v>
      </c>
      <c r="F305" s="31" t="s">
        <v>228</v>
      </c>
    </row>
    <row r="306" spans="1:6" ht="23.25" customHeight="1">
      <c r="A306" s="25">
        <v>43552</v>
      </c>
      <c r="B306" s="77" t="s">
        <v>227</v>
      </c>
      <c r="C306" s="59"/>
      <c r="D306" s="59"/>
      <c r="E306" s="47">
        <f>18650-E305</f>
        <v>18150</v>
      </c>
      <c r="F306" s="31" t="s">
        <v>225</v>
      </c>
    </row>
    <row r="307" spans="1:6" ht="31.5" customHeight="1">
      <c r="A307" s="25">
        <v>43552</v>
      </c>
      <c r="B307" s="59" t="s">
        <v>20</v>
      </c>
      <c r="C307" s="59"/>
      <c r="D307" s="59"/>
      <c r="E307" s="47">
        <v>0.42</v>
      </c>
      <c r="F307" s="31" t="s">
        <v>225</v>
      </c>
    </row>
    <row r="308" spans="1:6" ht="31.5" customHeight="1">
      <c r="A308" s="25">
        <v>43552</v>
      </c>
      <c r="B308" s="59" t="s">
        <v>20</v>
      </c>
      <c r="C308" s="59"/>
      <c r="D308" s="59"/>
      <c r="E308" s="47">
        <v>0.04</v>
      </c>
      <c r="F308" s="31" t="s">
        <v>225</v>
      </c>
    </row>
    <row r="309" spans="1:6" ht="33" customHeight="1">
      <c r="A309" s="25">
        <v>43552</v>
      </c>
      <c r="B309" s="59" t="s">
        <v>20</v>
      </c>
      <c r="C309" s="59"/>
      <c r="D309" s="59"/>
      <c r="E309" s="47">
        <v>0.19</v>
      </c>
      <c r="F309" s="31" t="s">
        <v>225</v>
      </c>
    </row>
    <row r="310" spans="1:6" ht="27" customHeight="1">
      <c r="A310" s="25">
        <v>43552</v>
      </c>
      <c r="B310" s="59" t="s">
        <v>20</v>
      </c>
      <c r="C310" s="59"/>
      <c r="D310" s="59"/>
      <c r="E310" s="47">
        <v>0.45</v>
      </c>
      <c r="F310" s="31" t="s">
        <v>225</v>
      </c>
    </row>
    <row r="311" spans="1:6" ht="27" customHeight="1">
      <c r="A311" s="25">
        <v>43552</v>
      </c>
      <c r="B311" s="59" t="s">
        <v>20</v>
      </c>
      <c r="C311" s="59"/>
      <c r="D311" s="59"/>
      <c r="E311" s="47">
        <v>2.24</v>
      </c>
      <c r="F311" s="31" t="s">
        <v>225</v>
      </c>
    </row>
    <row r="312" spans="1:6" ht="25.5" customHeight="1">
      <c r="A312" s="25">
        <v>43552</v>
      </c>
      <c r="B312" s="59" t="s">
        <v>20</v>
      </c>
      <c r="C312" s="59"/>
      <c r="D312" s="59"/>
      <c r="E312" s="47">
        <v>0.42</v>
      </c>
      <c r="F312" s="31" t="s">
        <v>225</v>
      </c>
    </row>
    <row r="313" spans="1:6" ht="27" customHeight="1">
      <c r="A313" s="25">
        <v>43552</v>
      </c>
      <c r="B313" s="59" t="s">
        <v>20</v>
      </c>
      <c r="C313" s="59"/>
      <c r="D313" s="59"/>
      <c r="E313" s="47">
        <v>0.3</v>
      </c>
      <c r="F313" s="31" t="s">
        <v>225</v>
      </c>
    </row>
    <row r="314" spans="1:6" ht="25.5" customHeight="1">
      <c r="A314" s="25">
        <v>43553</v>
      </c>
      <c r="B314" s="77" t="s">
        <v>20</v>
      </c>
      <c r="C314" s="59"/>
      <c r="D314" s="59"/>
      <c r="E314" s="47">
        <v>0.33</v>
      </c>
      <c r="F314" s="123" t="s">
        <v>225</v>
      </c>
    </row>
    <row r="315" spans="1:6" ht="33.75" customHeight="1">
      <c r="A315" s="25">
        <v>43553</v>
      </c>
      <c r="B315" s="18" t="s">
        <v>230</v>
      </c>
      <c r="C315" s="59"/>
      <c r="D315" s="59"/>
      <c r="E315" s="47">
        <v>800</v>
      </c>
      <c r="F315" s="31" t="s">
        <v>228</v>
      </c>
    </row>
    <row r="316" spans="1:6" ht="36.75" customHeight="1">
      <c r="A316" s="25">
        <v>43553</v>
      </c>
      <c r="B316" s="77" t="s">
        <v>231</v>
      </c>
      <c r="C316" s="59"/>
      <c r="D316" s="59"/>
      <c r="E316" s="47">
        <v>7000</v>
      </c>
      <c r="F316" s="31" t="s">
        <v>228</v>
      </c>
    </row>
    <row r="317" spans="1:6" ht="36.75" customHeight="1">
      <c r="A317" s="25">
        <v>43553</v>
      </c>
      <c r="B317" s="59" t="s">
        <v>239</v>
      </c>
      <c r="C317" s="59"/>
      <c r="D317" s="59"/>
      <c r="E317" s="47">
        <v>1000</v>
      </c>
      <c r="F317" s="38" t="s">
        <v>225</v>
      </c>
    </row>
    <row r="318" spans="1:6" ht="36.75" customHeight="1">
      <c r="A318" s="25">
        <v>43555</v>
      </c>
      <c r="B318" s="59" t="s">
        <v>20</v>
      </c>
      <c r="C318" s="59"/>
      <c r="D318" s="59"/>
      <c r="E318" s="47">
        <v>0.06</v>
      </c>
      <c r="F318" s="38" t="s">
        <v>225</v>
      </c>
    </row>
    <row r="319" spans="1:6" ht="27" customHeight="1">
      <c r="A319" s="25">
        <v>43555</v>
      </c>
      <c r="B319" s="59" t="s">
        <v>20</v>
      </c>
      <c r="C319" s="59"/>
      <c r="D319" s="59"/>
      <c r="E319" s="47">
        <v>0.16</v>
      </c>
      <c r="F319" s="38" t="s">
        <v>225</v>
      </c>
    </row>
    <row r="320" spans="1:6" ht="25.5" customHeight="1">
      <c r="A320" s="25">
        <v>43556</v>
      </c>
      <c r="B320" s="59" t="s">
        <v>232</v>
      </c>
      <c r="C320" s="59"/>
      <c r="D320" s="59"/>
      <c r="E320" s="47">
        <v>100</v>
      </c>
      <c r="F320" s="38" t="s">
        <v>34</v>
      </c>
    </row>
    <row r="321" spans="1:6" ht="25.5" customHeight="1">
      <c r="A321" s="25">
        <v>43556</v>
      </c>
      <c r="B321" s="77" t="s">
        <v>235</v>
      </c>
      <c r="C321" s="59"/>
      <c r="D321" s="59"/>
      <c r="E321" s="47">
        <v>8600</v>
      </c>
      <c r="F321" s="38" t="s">
        <v>228</v>
      </c>
    </row>
    <row r="322" spans="1:6" ht="22.5" customHeight="1">
      <c r="A322" s="25">
        <v>43556</v>
      </c>
      <c r="B322" s="77" t="s">
        <v>233</v>
      </c>
      <c r="C322" s="59"/>
      <c r="D322" s="59"/>
      <c r="E322" s="47">
        <v>600</v>
      </c>
      <c r="F322" s="38" t="s">
        <v>228</v>
      </c>
    </row>
    <row r="323" spans="1:6" ht="30" customHeight="1">
      <c r="A323" s="25">
        <v>43556</v>
      </c>
      <c r="B323" s="77" t="s">
        <v>234</v>
      </c>
      <c r="C323" s="59"/>
      <c r="D323" s="59"/>
      <c r="E323" s="47">
        <v>1000</v>
      </c>
      <c r="F323" s="38" t="s">
        <v>228</v>
      </c>
    </row>
    <row r="324" spans="1:6" ht="30" customHeight="1">
      <c r="A324" s="25">
        <v>43556</v>
      </c>
      <c r="B324" s="59" t="s">
        <v>237</v>
      </c>
      <c r="C324" s="59" t="s">
        <v>238</v>
      </c>
      <c r="D324" s="59" t="s">
        <v>49</v>
      </c>
      <c r="E324" s="47">
        <v>50</v>
      </c>
      <c r="F324" s="38" t="s">
        <v>225</v>
      </c>
    </row>
    <row r="325" spans="1:6" ht="27" customHeight="1">
      <c r="A325" s="25">
        <v>43557</v>
      </c>
      <c r="B325" s="77" t="s">
        <v>236</v>
      </c>
      <c r="C325" s="59"/>
      <c r="D325" s="59"/>
      <c r="E325" s="47">
        <v>2500</v>
      </c>
      <c r="F325" s="38" t="s">
        <v>228</v>
      </c>
    </row>
    <row r="326" spans="1:6" ht="28.5" customHeight="1">
      <c r="A326" s="25">
        <v>43557</v>
      </c>
      <c r="B326" s="77" t="s">
        <v>236</v>
      </c>
      <c r="C326" s="59"/>
      <c r="D326" s="59"/>
      <c r="E326" s="47">
        <v>1043</v>
      </c>
      <c r="F326" s="31" t="s">
        <v>225</v>
      </c>
    </row>
    <row r="327" spans="1:6" ht="23.25" customHeight="1">
      <c r="A327" s="25">
        <v>43558</v>
      </c>
      <c r="B327" s="59" t="s">
        <v>20</v>
      </c>
      <c r="C327" s="59"/>
      <c r="D327" s="59"/>
      <c r="E327" s="47">
        <v>0.25</v>
      </c>
      <c r="F327" s="31" t="s">
        <v>225</v>
      </c>
    </row>
    <row r="328" spans="1:6" ht="23.25" customHeight="1">
      <c r="A328" s="25">
        <v>43558</v>
      </c>
      <c r="B328" s="59" t="s">
        <v>20</v>
      </c>
      <c r="C328" s="59"/>
      <c r="D328" s="59"/>
      <c r="E328" s="47">
        <v>0.5</v>
      </c>
      <c r="F328" s="31" t="s">
        <v>225</v>
      </c>
    </row>
    <row r="329" spans="1:6" ht="27" customHeight="1">
      <c r="A329" s="25">
        <v>43558</v>
      </c>
      <c r="B329" s="77" t="s">
        <v>240</v>
      </c>
      <c r="C329" s="59"/>
      <c r="D329" s="59"/>
      <c r="E329" s="47">
        <v>500</v>
      </c>
      <c r="F329" s="31" t="s">
        <v>228</v>
      </c>
    </row>
    <row r="330" spans="1:6" ht="27.75" customHeight="1">
      <c r="A330" s="25">
        <v>43558</v>
      </c>
      <c r="B330" s="18" t="s">
        <v>241</v>
      </c>
      <c r="C330" s="59"/>
      <c r="D330" s="59"/>
      <c r="E330" s="47">
        <v>1400</v>
      </c>
      <c r="F330" s="31" t="s">
        <v>228</v>
      </c>
    </row>
    <row r="331" spans="1:6" ht="21.75" customHeight="1">
      <c r="A331" s="25">
        <v>43560</v>
      </c>
      <c r="B331" s="59" t="s">
        <v>20</v>
      </c>
      <c r="C331" s="59"/>
      <c r="D331" s="59"/>
      <c r="E331" s="47">
        <v>0.02</v>
      </c>
      <c r="F331" s="31" t="s">
        <v>225</v>
      </c>
    </row>
    <row r="332" spans="1:6" ht="21" customHeight="1">
      <c r="A332" s="25">
        <v>43560</v>
      </c>
      <c r="B332" s="59" t="s">
        <v>20</v>
      </c>
      <c r="C332" s="59"/>
      <c r="D332" s="59"/>
      <c r="E332" s="47">
        <v>0.13</v>
      </c>
      <c r="F332" s="31" t="s">
        <v>225</v>
      </c>
    </row>
    <row r="333" spans="1:6" ht="24" customHeight="1">
      <c r="A333" s="25">
        <v>43560</v>
      </c>
      <c r="B333" s="59" t="s">
        <v>20</v>
      </c>
      <c r="C333" s="59"/>
      <c r="D333" s="59"/>
      <c r="E333" s="47">
        <v>0.29</v>
      </c>
      <c r="F333" s="31" t="s">
        <v>225</v>
      </c>
    </row>
    <row r="334" spans="1:6" ht="27" customHeight="1">
      <c r="A334" s="25">
        <v>43560</v>
      </c>
      <c r="B334" s="77" t="s">
        <v>242</v>
      </c>
      <c r="C334" s="59"/>
      <c r="D334" s="59"/>
      <c r="E334" s="47">
        <v>2500</v>
      </c>
      <c r="F334" s="38" t="s">
        <v>228</v>
      </c>
    </row>
    <row r="335" spans="1:6" ht="31.5" customHeight="1">
      <c r="A335" s="25">
        <v>43560</v>
      </c>
      <c r="B335" s="77" t="s">
        <v>242</v>
      </c>
      <c r="C335" s="59"/>
      <c r="D335" s="59"/>
      <c r="E335" s="47">
        <v>750</v>
      </c>
      <c r="F335" s="38" t="s">
        <v>225</v>
      </c>
    </row>
    <row r="336" spans="1:6" ht="31.5" customHeight="1">
      <c r="A336" s="25">
        <v>43560</v>
      </c>
      <c r="B336" s="77" t="s">
        <v>242</v>
      </c>
      <c r="C336" s="59"/>
      <c r="D336" s="59"/>
      <c r="E336" s="47">
        <v>750</v>
      </c>
      <c r="F336" s="38" t="s">
        <v>34</v>
      </c>
    </row>
    <row r="337" spans="1:6" ht="31.5" customHeight="1">
      <c r="A337" s="25">
        <v>43562</v>
      </c>
      <c r="B337" s="59" t="s">
        <v>20</v>
      </c>
      <c r="C337" s="59"/>
      <c r="D337" s="59"/>
      <c r="E337" s="47">
        <v>0.04</v>
      </c>
      <c r="F337" s="31" t="s">
        <v>225</v>
      </c>
    </row>
    <row r="338" spans="1:6" ht="27" customHeight="1">
      <c r="A338" s="25">
        <v>43562</v>
      </c>
      <c r="B338" s="59" t="s">
        <v>20</v>
      </c>
      <c r="C338" s="59"/>
      <c r="D338" s="59"/>
      <c r="E338" s="47">
        <v>0.12</v>
      </c>
      <c r="F338" s="31" t="s">
        <v>225</v>
      </c>
    </row>
    <row r="339" spans="1:6" ht="27" customHeight="1">
      <c r="A339" s="25">
        <v>43562</v>
      </c>
      <c r="B339" s="59" t="s">
        <v>20</v>
      </c>
      <c r="C339" s="59"/>
      <c r="D339" s="59"/>
      <c r="E339" s="47">
        <v>0.15</v>
      </c>
      <c r="F339" s="31" t="s">
        <v>225</v>
      </c>
    </row>
    <row r="340" spans="1:6" ht="27" customHeight="1">
      <c r="A340" s="25">
        <v>43562</v>
      </c>
      <c r="B340" s="59" t="s">
        <v>20</v>
      </c>
      <c r="C340" s="59"/>
      <c r="D340" s="59"/>
      <c r="E340" s="47">
        <v>0.24</v>
      </c>
      <c r="F340" s="31" t="s">
        <v>225</v>
      </c>
    </row>
    <row r="341" spans="1:6" ht="27" customHeight="1">
      <c r="A341" s="25">
        <v>43562</v>
      </c>
      <c r="B341" s="59" t="s">
        <v>20</v>
      </c>
      <c r="C341" s="59"/>
      <c r="D341" s="59"/>
      <c r="E341" s="47">
        <v>0.26</v>
      </c>
      <c r="F341" s="31" t="s">
        <v>225</v>
      </c>
    </row>
    <row r="342" spans="1:6" ht="31.5" customHeight="1">
      <c r="A342" s="25">
        <v>43562</v>
      </c>
      <c r="B342" s="59" t="s">
        <v>20</v>
      </c>
      <c r="C342" s="59"/>
      <c r="D342" s="59"/>
      <c r="E342" s="47">
        <v>0.86</v>
      </c>
      <c r="F342" s="31" t="s">
        <v>225</v>
      </c>
    </row>
    <row r="343" spans="1:6" ht="27" customHeight="1">
      <c r="A343" s="25">
        <v>43563</v>
      </c>
      <c r="B343" s="77" t="s">
        <v>243</v>
      </c>
      <c r="C343" s="59"/>
      <c r="D343" s="59"/>
      <c r="E343" s="47">
        <v>400</v>
      </c>
      <c r="F343" s="38" t="s">
        <v>225</v>
      </c>
    </row>
    <row r="344" spans="1:6" ht="27" customHeight="1">
      <c r="A344" s="25">
        <v>43563</v>
      </c>
      <c r="B344" s="77" t="s">
        <v>244</v>
      </c>
      <c r="C344" s="59"/>
      <c r="D344" s="59"/>
      <c r="E344" s="47">
        <v>1300</v>
      </c>
      <c r="F344" s="38" t="s">
        <v>225</v>
      </c>
    </row>
    <row r="345" spans="1:6" ht="27" customHeight="1">
      <c r="A345" s="25">
        <v>43563</v>
      </c>
      <c r="B345" s="18" t="s">
        <v>245</v>
      </c>
      <c r="C345" s="59"/>
      <c r="D345" s="59"/>
      <c r="E345" s="47">
        <v>1400</v>
      </c>
      <c r="F345" s="38" t="s">
        <v>228</v>
      </c>
    </row>
    <row r="346" spans="1:6" ht="27" customHeight="1">
      <c r="A346" s="25">
        <v>43564</v>
      </c>
      <c r="B346" s="59" t="s">
        <v>20</v>
      </c>
      <c r="C346" s="59"/>
      <c r="D346" s="59"/>
      <c r="E346" s="47">
        <v>0.24</v>
      </c>
      <c r="F346" s="31" t="s">
        <v>225</v>
      </c>
    </row>
    <row r="347" spans="1:6" ht="27" customHeight="1">
      <c r="A347" s="25">
        <v>43564</v>
      </c>
      <c r="B347" s="59" t="s">
        <v>20</v>
      </c>
      <c r="C347" s="59"/>
      <c r="D347" s="59"/>
      <c r="E347" s="47">
        <v>0.31</v>
      </c>
      <c r="F347" s="31" t="s">
        <v>225</v>
      </c>
    </row>
    <row r="348" spans="1:6" ht="27" customHeight="1">
      <c r="A348" s="25">
        <v>43564</v>
      </c>
      <c r="B348" s="59" t="s">
        <v>20</v>
      </c>
      <c r="C348" s="59"/>
      <c r="D348" s="59"/>
      <c r="E348" s="47">
        <v>0.33</v>
      </c>
      <c r="F348" s="38" t="s">
        <v>225</v>
      </c>
    </row>
    <row r="349" spans="1:6" ht="27" customHeight="1">
      <c r="A349" s="25">
        <v>43564</v>
      </c>
      <c r="B349" s="59" t="s">
        <v>20</v>
      </c>
      <c r="C349" s="59"/>
      <c r="D349" s="59"/>
      <c r="E349" s="47">
        <v>0.35</v>
      </c>
      <c r="F349" s="38" t="s">
        <v>225</v>
      </c>
    </row>
    <row r="350" spans="1:6" ht="27" customHeight="1">
      <c r="A350" s="25">
        <v>43564</v>
      </c>
      <c r="B350" s="18" t="s">
        <v>246</v>
      </c>
      <c r="C350" s="59"/>
      <c r="D350" s="59"/>
      <c r="E350" s="47">
        <v>100</v>
      </c>
      <c r="F350" s="38" t="s">
        <v>225</v>
      </c>
    </row>
    <row r="351" spans="1:6" ht="27" customHeight="1">
      <c r="A351" s="25">
        <v>43564</v>
      </c>
      <c r="B351" s="77" t="s">
        <v>247</v>
      </c>
      <c r="C351" s="59"/>
      <c r="D351" s="59"/>
      <c r="E351" s="47">
        <v>990</v>
      </c>
      <c r="F351" s="38" t="s">
        <v>225</v>
      </c>
    </row>
    <row r="352" spans="1:6" ht="28.5" customHeight="1">
      <c r="A352" s="25">
        <v>43564</v>
      </c>
      <c r="B352" s="77" t="s">
        <v>251</v>
      </c>
      <c r="C352" s="59"/>
      <c r="D352" s="59"/>
      <c r="E352" s="47">
        <v>6000</v>
      </c>
      <c r="F352" s="38" t="s">
        <v>34</v>
      </c>
    </row>
    <row r="353" spans="1:6" ht="36" customHeight="1">
      <c r="A353" s="25">
        <v>43565</v>
      </c>
      <c r="B353" s="59" t="s">
        <v>20</v>
      </c>
      <c r="C353" s="59"/>
      <c r="D353" s="59"/>
      <c r="E353" s="47">
        <v>0.15</v>
      </c>
      <c r="F353" s="31" t="s">
        <v>225</v>
      </c>
    </row>
    <row r="354" spans="1:6" ht="27" customHeight="1">
      <c r="A354" s="25">
        <v>43565</v>
      </c>
      <c r="B354" s="59" t="s">
        <v>20</v>
      </c>
      <c r="C354" s="59"/>
      <c r="D354" s="59"/>
      <c r="E354" s="47">
        <v>0.17</v>
      </c>
      <c r="F354" s="31" t="s">
        <v>225</v>
      </c>
    </row>
    <row r="355" spans="1:6" ht="30" customHeight="1">
      <c r="A355" s="25">
        <v>43565</v>
      </c>
      <c r="B355" s="59" t="s">
        <v>20</v>
      </c>
      <c r="C355" s="59"/>
      <c r="D355" s="59"/>
      <c r="E355" s="47">
        <v>0.37</v>
      </c>
      <c r="F355" s="38" t="s">
        <v>225</v>
      </c>
    </row>
    <row r="356" spans="1:6" ht="27" customHeight="1">
      <c r="A356" s="25">
        <v>43565</v>
      </c>
      <c r="B356" s="59" t="s">
        <v>20</v>
      </c>
      <c r="C356" s="59"/>
      <c r="D356" s="59"/>
      <c r="E356" s="47">
        <v>0.46</v>
      </c>
      <c r="F356" s="38" t="s">
        <v>225</v>
      </c>
    </row>
    <row r="357" spans="1:6" ht="31.5" customHeight="1">
      <c r="A357" s="25">
        <v>43566</v>
      </c>
      <c r="B357" s="59" t="s">
        <v>252</v>
      </c>
      <c r="C357" s="59"/>
      <c r="D357" s="59"/>
      <c r="E357" s="47">
        <v>1000</v>
      </c>
      <c r="F357" s="38" t="s">
        <v>228</v>
      </c>
    </row>
    <row r="358" spans="1:6" ht="31.5" customHeight="1">
      <c r="A358" s="25">
        <v>43566</v>
      </c>
      <c r="B358" s="59" t="s">
        <v>252</v>
      </c>
      <c r="C358" s="59"/>
      <c r="D358" s="59"/>
      <c r="E358" s="47">
        <v>9150</v>
      </c>
      <c r="F358" s="38" t="s">
        <v>225</v>
      </c>
    </row>
    <row r="359" spans="1:6" ht="24" customHeight="1">
      <c r="A359" s="25">
        <v>43566</v>
      </c>
      <c r="B359" s="59" t="s">
        <v>20</v>
      </c>
      <c r="C359" s="59"/>
      <c r="D359" s="59"/>
      <c r="E359" s="47">
        <v>0.08</v>
      </c>
      <c r="F359" s="38" t="s">
        <v>225</v>
      </c>
    </row>
    <row r="360" spans="1:6" ht="27" customHeight="1">
      <c r="A360" s="25">
        <v>43566</v>
      </c>
      <c r="B360" s="59" t="s">
        <v>20</v>
      </c>
      <c r="C360" s="59"/>
      <c r="D360" s="59"/>
      <c r="E360" s="47">
        <v>0.21</v>
      </c>
      <c r="F360" s="38" t="s">
        <v>225</v>
      </c>
    </row>
    <row r="361" spans="1:6" ht="27" customHeight="1">
      <c r="A361" s="25">
        <v>43566</v>
      </c>
      <c r="B361" s="59" t="s">
        <v>20</v>
      </c>
      <c r="C361" s="59"/>
      <c r="D361" s="59"/>
      <c r="E361" s="47">
        <v>0.22</v>
      </c>
      <c r="F361" s="38" t="s">
        <v>225</v>
      </c>
    </row>
    <row r="362" spans="1:6" ht="27" customHeight="1">
      <c r="A362" s="25">
        <v>43566</v>
      </c>
      <c r="B362" s="59" t="s">
        <v>20</v>
      </c>
      <c r="C362" s="59"/>
      <c r="D362" s="59"/>
      <c r="E362" s="47">
        <v>0.24</v>
      </c>
      <c r="F362" s="38" t="s">
        <v>225</v>
      </c>
    </row>
    <row r="363" spans="1:6" ht="27" customHeight="1">
      <c r="A363" s="25">
        <v>43566</v>
      </c>
      <c r="B363" s="59" t="s">
        <v>20</v>
      </c>
      <c r="C363" s="59"/>
      <c r="D363" s="59"/>
      <c r="E363" s="47">
        <v>0.46</v>
      </c>
      <c r="F363" s="38" t="s">
        <v>225</v>
      </c>
    </row>
    <row r="364" spans="1:6" ht="27" customHeight="1">
      <c r="A364" s="25">
        <v>43566</v>
      </c>
      <c r="B364" s="59" t="s">
        <v>20</v>
      </c>
      <c r="C364" s="59"/>
      <c r="D364" s="59"/>
      <c r="E364" s="47">
        <v>0.49</v>
      </c>
      <c r="F364" s="38" t="s">
        <v>225</v>
      </c>
    </row>
    <row r="365" spans="1:6" ht="30.75" customHeight="1">
      <c r="A365" s="25">
        <v>43566</v>
      </c>
      <c r="B365" s="59" t="s">
        <v>254</v>
      </c>
      <c r="C365" s="59" t="s">
        <v>255</v>
      </c>
      <c r="D365" s="59" t="s">
        <v>256</v>
      </c>
      <c r="E365" s="47">
        <v>0.57</v>
      </c>
      <c r="F365" s="38" t="s">
        <v>225</v>
      </c>
    </row>
    <row r="366" spans="1:6" ht="27.75" customHeight="1">
      <c r="A366" s="25">
        <v>43566</v>
      </c>
      <c r="B366" s="59" t="s">
        <v>248</v>
      </c>
      <c r="C366" s="59" t="s">
        <v>249</v>
      </c>
      <c r="D366" s="59" t="s">
        <v>250</v>
      </c>
      <c r="E366" s="47">
        <v>50.39</v>
      </c>
      <c r="F366" s="38" t="s">
        <v>225</v>
      </c>
    </row>
    <row r="367" spans="1:6" ht="27.75" customHeight="1">
      <c r="A367" s="25">
        <v>43567</v>
      </c>
      <c r="B367" s="59" t="s">
        <v>20</v>
      </c>
      <c r="C367" s="59"/>
      <c r="D367" s="59"/>
      <c r="E367" s="47">
        <v>0.06</v>
      </c>
      <c r="F367" s="38" t="s">
        <v>225</v>
      </c>
    </row>
    <row r="368" spans="1:6" ht="27.75" customHeight="1">
      <c r="A368" s="25">
        <v>43567</v>
      </c>
      <c r="B368" s="59" t="s">
        <v>20</v>
      </c>
      <c r="C368" s="59"/>
      <c r="D368" s="59"/>
      <c r="E368" s="47">
        <v>0.1</v>
      </c>
      <c r="F368" s="38" t="s">
        <v>225</v>
      </c>
    </row>
    <row r="369" spans="1:6" ht="27.75" customHeight="1">
      <c r="A369" s="25">
        <v>43567</v>
      </c>
      <c r="B369" s="59" t="s">
        <v>20</v>
      </c>
      <c r="C369" s="59"/>
      <c r="D369" s="59"/>
      <c r="E369" s="47">
        <v>0.14</v>
      </c>
      <c r="F369" s="38" t="s">
        <v>225</v>
      </c>
    </row>
    <row r="370" spans="1:6" ht="27.75" customHeight="1">
      <c r="A370" s="25">
        <v>43567</v>
      </c>
      <c r="B370" s="59" t="s">
        <v>20</v>
      </c>
      <c r="C370" s="59"/>
      <c r="D370" s="59"/>
      <c r="E370" s="47">
        <v>0.2</v>
      </c>
      <c r="F370" s="38" t="s">
        <v>225</v>
      </c>
    </row>
    <row r="371" spans="1:6" ht="27.75" customHeight="1">
      <c r="A371" s="25">
        <v>43567</v>
      </c>
      <c r="B371" s="59" t="s">
        <v>20</v>
      </c>
      <c r="C371" s="59"/>
      <c r="D371" s="59"/>
      <c r="E371" s="47">
        <v>0.28</v>
      </c>
      <c r="F371" s="38" t="s">
        <v>225</v>
      </c>
    </row>
    <row r="372" spans="1:6" ht="27.75" customHeight="1">
      <c r="A372" s="25">
        <v>43567</v>
      </c>
      <c r="B372" s="59" t="s">
        <v>20</v>
      </c>
      <c r="C372" s="59"/>
      <c r="D372" s="59"/>
      <c r="E372" s="47">
        <v>0.32</v>
      </c>
      <c r="F372" s="38" t="s">
        <v>225</v>
      </c>
    </row>
    <row r="373" spans="1:6" ht="27.75" customHeight="1">
      <c r="A373" s="25">
        <v>43567</v>
      </c>
      <c r="B373" s="59" t="s">
        <v>20</v>
      </c>
      <c r="C373" s="59"/>
      <c r="D373" s="59"/>
      <c r="E373" s="47">
        <v>0.33</v>
      </c>
      <c r="F373" s="38" t="s">
        <v>225</v>
      </c>
    </row>
    <row r="374" spans="1:6" ht="27" customHeight="1">
      <c r="A374" s="25">
        <v>43567</v>
      </c>
      <c r="B374" s="59" t="s">
        <v>20</v>
      </c>
      <c r="C374" s="59"/>
      <c r="D374" s="59"/>
      <c r="E374" s="47">
        <v>5.62</v>
      </c>
      <c r="F374" s="38" t="s">
        <v>225</v>
      </c>
    </row>
    <row r="375" spans="1:6" ht="51" customHeight="1">
      <c r="A375" s="25">
        <v>43569</v>
      </c>
      <c r="B375" s="59" t="s">
        <v>253</v>
      </c>
      <c r="C375" s="59"/>
      <c r="D375" s="59"/>
      <c r="E375" s="47">
        <v>6978</v>
      </c>
      <c r="F375" s="38" t="s">
        <v>228</v>
      </c>
    </row>
    <row r="376" spans="1:6" ht="50.25" customHeight="1">
      <c r="A376" s="25">
        <v>43569</v>
      </c>
      <c r="B376" s="59" t="s">
        <v>253</v>
      </c>
      <c r="C376" s="59"/>
      <c r="D376" s="59"/>
      <c r="E376" s="47">
        <v>10000</v>
      </c>
      <c r="F376" s="38" t="s">
        <v>225</v>
      </c>
    </row>
    <row r="377" spans="1:6" ht="30" customHeight="1">
      <c r="A377" s="25">
        <v>43569</v>
      </c>
      <c r="B377" s="59" t="s">
        <v>20</v>
      </c>
      <c r="C377" s="59"/>
      <c r="D377" s="59"/>
      <c r="E377" s="47">
        <v>0.05</v>
      </c>
      <c r="F377" s="38" t="s">
        <v>225</v>
      </c>
    </row>
    <row r="378" spans="1:6" ht="30" customHeight="1">
      <c r="A378" s="25">
        <v>43569</v>
      </c>
      <c r="B378" s="59" t="s">
        <v>20</v>
      </c>
      <c r="C378" s="59"/>
      <c r="D378" s="59"/>
      <c r="E378" s="47">
        <v>0.11</v>
      </c>
      <c r="F378" s="38" t="s">
        <v>225</v>
      </c>
    </row>
    <row r="379" spans="1:6" ht="30" customHeight="1">
      <c r="A379" s="25">
        <v>43569</v>
      </c>
      <c r="B379" s="59" t="s">
        <v>20</v>
      </c>
      <c r="C379" s="59"/>
      <c r="D379" s="59"/>
      <c r="E379" s="47">
        <v>0.25</v>
      </c>
      <c r="F379" s="38" t="s">
        <v>225</v>
      </c>
    </row>
    <row r="380" spans="1:6" ht="30" customHeight="1">
      <c r="A380" s="25">
        <v>43569</v>
      </c>
      <c r="B380" s="59" t="s">
        <v>20</v>
      </c>
      <c r="C380" s="59"/>
      <c r="D380" s="59"/>
      <c r="E380" s="47">
        <v>0.65</v>
      </c>
      <c r="F380" s="38" t="s">
        <v>225</v>
      </c>
    </row>
    <row r="381" spans="1:6" ht="30" customHeight="1">
      <c r="A381" s="25">
        <v>43571</v>
      </c>
      <c r="B381" s="59" t="s">
        <v>20</v>
      </c>
      <c r="C381" s="59"/>
      <c r="D381" s="59"/>
      <c r="E381" s="47">
        <v>0.28</v>
      </c>
      <c r="F381" s="38" t="s">
        <v>225</v>
      </c>
    </row>
    <row r="382" spans="1:6" ht="30" customHeight="1">
      <c r="A382" s="25">
        <v>43571</v>
      </c>
      <c r="B382" s="59" t="s">
        <v>20</v>
      </c>
      <c r="C382" s="59"/>
      <c r="D382" s="59"/>
      <c r="E382" s="47">
        <v>0.57</v>
      </c>
      <c r="F382" s="38" t="s">
        <v>225</v>
      </c>
    </row>
    <row r="383" spans="1:6" ht="30" customHeight="1">
      <c r="A383" s="25">
        <v>43571</v>
      </c>
      <c r="B383" s="59" t="s">
        <v>20</v>
      </c>
      <c r="C383" s="59"/>
      <c r="D383" s="59"/>
      <c r="E383" s="47">
        <v>0.6</v>
      </c>
      <c r="F383" s="38" t="s">
        <v>225</v>
      </c>
    </row>
    <row r="384" spans="1:6" ht="30" customHeight="1">
      <c r="A384" s="25">
        <v>43571</v>
      </c>
      <c r="B384" s="59" t="s">
        <v>20</v>
      </c>
      <c r="C384" s="59"/>
      <c r="D384" s="59"/>
      <c r="E384" s="47">
        <v>0.82</v>
      </c>
      <c r="F384" s="38" t="s">
        <v>225</v>
      </c>
    </row>
    <row r="385" spans="1:6" ht="32.25" customHeight="1">
      <c r="A385" s="25">
        <v>43571</v>
      </c>
      <c r="B385" s="18" t="s">
        <v>257</v>
      </c>
      <c r="C385" s="59"/>
      <c r="D385" s="59"/>
      <c r="E385" s="47">
        <v>10</v>
      </c>
      <c r="F385" s="38" t="s">
        <v>34</v>
      </c>
    </row>
    <row r="386" spans="1:6" ht="30" customHeight="1">
      <c r="A386" s="25">
        <v>43571</v>
      </c>
      <c r="B386" s="77" t="s">
        <v>258</v>
      </c>
      <c r="C386" s="59"/>
      <c r="D386" s="59"/>
      <c r="E386" s="47">
        <v>1220</v>
      </c>
      <c r="F386" s="38" t="s">
        <v>225</v>
      </c>
    </row>
    <row r="387" spans="1:6" ht="30" customHeight="1">
      <c r="A387" s="25">
        <v>43571</v>
      </c>
      <c r="B387" s="59" t="s">
        <v>259</v>
      </c>
      <c r="C387" s="59"/>
      <c r="D387" s="59"/>
      <c r="E387" s="47">
        <v>55322</v>
      </c>
      <c r="F387" s="38" t="s">
        <v>228</v>
      </c>
    </row>
    <row r="388" spans="1:6" ht="30" customHeight="1">
      <c r="A388" s="25">
        <v>43571</v>
      </c>
      <c r="B388" s="59" t="s">
        <v>259</v>
      </c>
      <c r="C388" s="59"/>
      <c r="D388" s="59"/>
      <c r="E388" s="47">
        <f>63300-E387</f>
        <v>7978</v>
      </c>
      <c r="F388" s="123" t="s">
        <v>225</v>
      </c>
    </row>
    <row r="389" spans="1:6" ht="30" customHeight="1">
      <c r="A389" s="25">
        <v>43572</v>
      </c>
      <c r="B389" s="59" t="s">
        <v>20</v>
      </c>
      <c r="C389" s="59"/>
      <c r="D389" s="59"/>
      <c r="E389" s="47">
        <v>0.05</v>
      </c>
      <c r="F389" s="123" t="s">
        <v>225</v>
      </c>
    </row>
    <row r="390" spans="1:6" ht="30" customHeight="1">
      <c r="A390" s="25">
        <v>43572</v>
      </c>
      <c r="B390" s="59" t="s">
        <v>20</v>
      </c>
      <c r="C390" s="59"/>
      <c r="D390" s="59"/>
      <c r="E390" s="47">
        <v>0.08</v>
      </c>
      <c r="F390" s="123" t="s">
        <v>225</v>
      </c>
    </row>
    <row r="391" spans="1:6" ht="30" customHeight="1">
      <c r="A391" s="25">
        <v>43572</v>
      </c>
      <c r="B391" s="59" t="s">
        <v>20</v>
      </c>
      <c r="C391" s="59"/>
      <c r="D391" s="59"/>
      <c r="E391" s="47">
        <v>0.12</v>
      </c>
      <c r="F391" s="123" t="s">
        <v>225</v>
      </c>
    </row>
    <row r="392" spans="1:6" ht="30" customHeight="1">
      <c r="A392" s="25">
        <v>43572</v>
      </c>
      <c r="B392" s="59" t="s">
        <v>20</v>
      </c>
      <c r="C392" s="59"/>
      <c r="D392" s="59"/>
      <c r="E392" s="47">
        <v>0.52</v>
      </c>
      <c r="F392" s="123" t="s">
        <v>225</v>
      </c>
    </row>
    <row r="393" spans="1:6" ht="30" customHeight="1">
      <c r="A393" s="25">
        <v>43572</v>
      </c>
      <c r="B393" s="59" t="s">
        <v>20</v>
      </c>
      <c r="C393" s="59"/>
      <c r="D393" s="59"/>
      <c r="E393" s="47">
        <v>0.55</v>
      </c>
      <c r="F393" s="123" t="s">
        <v>225</v>
      </c>
    </row>
    <row r="394" spans="1:6" ht="30" customHeight="1">
      <c r="A394" s="25">
        <v>43572</v>
      </c>
      <c r="B394" s="59" t="s">
        <v>20</v>
      </c>
      <c r="C394" s="59"/>
      <c r="D394" s="59"/>
      <c r="E394" s="47">
        <v>0.8</v>
      </c>
      <c r="F394" s="123" t="s">
        <v>225</v>
      </c>
    </row>
    <row r="395" spans="1:6" ht="30" customHeight="1">
      <c r="A395" s="25">
        <v>43572</v>
      </c>
      <c r="B395" s="59" t="s">
        <v>20</v>
      </c>
      <c r="C395" s="59"/>
      <c r="D395" s="59"/>
      <c r="E395" s="47">
        <v>0.86</v>
      </c>
      <c r="F395" s="123" t="s">
        <v>225</v>
      </c>
    </row>
    <row r="396" spans="1:6" ht="30" customHeight="1">
      <c r="A396" s="25">
        <v>43572</v>
      </c>
      <c r="B396" s="59" t="s">
        <v>20</v>
      </c>
      <c r="C396" s="59"/>
      <c r="D396" s="59"/>
      <c r="E396" s="47">
        <v>0.91</v>
      </c>
      <c r="F396" s="123" t="s">
        <v>225</v>
      </c>
    </row>
    <row r="397" spans="1:6" ht="30" customHeight="1">
      <c r="A397" s="25">
        <v>43572</v>
      </c>
      <c r="B397" s="18" t="s">
        <v>260</v>
      </c>
      <c r="C397" s="59"/>
      <c r="D397" s="59"/>
      <c r="E397" s="47">
        <v>32</v>
      </c>
      <c r="F397" s="38" t="s">
        <v>34</v>
      </c>
    </row>
    <row r="398" spans="1:6" ht="30" customHeight="1">
      <c r="A398" s="25">
        <v>43572</v>
      </c>
      <c r="B398" s="77" t="s">
        <v>261</v>
      </c>
      <c r="C398" s="59"/>
      <c r="D398" s="59"/>
      <c r="E398" s="47">
        <v>1000</v>
      </c>
      <c r="F398" s="128" t="s">
        <v>41</v>
      </c>
    </row>
    <row r="399" spans="1:6" ht="30" customHeight="1">
      <c r="A399" s="25">
        <v>43572</v>
      </c>
      <c r="B399" s="18" t="s">
        <v>263</v>
      </c>
      <c r="C399" s="59"/>
      <c r="D399" s="59"/>
      <c r="E399" s="47">
        <v>2100</v>
      </c>
      <c r="F399" s="128" t="s">
        <v>225</v>
      </c>
    </row>
    <row r="400" spans="1:6" ht="30" customHeight="1">
      <c r="A400" s="25">
        <v>43573</v>
      </c>
      <c r="B400" s="77" t="s">
        <v>262</v>
      </c>
      <c r="C400" s="59"/>
      <c r="D400" s="59"/>
      <c r="E400" s="47">
        <v>1000</v>
      </c>
      <c r="F400" s="128" t="s">
        <v>41</v>
      </c>
    </row>
    <row r="401" spans="1:6" ht="25.5" customHeight="1">
      <c r="A401" s="25">
        <v>43573</v>
      </c>
      <c r="B401" s="59" t="s">
        <v>20</v>
      </c>
      <c r="C401" s="59"/>
      <c r="D401" s="59"/>
      <c r="E401" s="47">
        <v>0.7</v>
      </c>
      <c r="F401" s="127" t="s">
        <v>225</v>
      </c>
    </row>
    <row r="402" spans="1:6" ht="30" customHeight="1">
      <c r="A402" s="25">
        <v>43574</v>
      </c>
      <c r="B402" s="59" t="s">
        <v>264</v>
      </c>
      <c r="C402" s="59" t="s">
        <v>265</v>
      </c>
      <c r="D402" s="59" t="s">
        <v>266</v>
      </c>
      <c r="E402" s="47">
        <v>100</v>
      </c>
      <c r="F402" s="38" t="s">
        <v>267</v>
      </c>
    </row>
    <row r="403" spans="1:6" ht="30" customHeight="1">
      <c r="A403" s="25">
        <v>43574</v>
      </c>
      <c r="B403" s="77" t="s">
        <v>268</v>
      </c>
      <c r="C403" s="59"/>
      <c r="D403" s="59"/>
      <c r="E403" s="47">
        <v>220</v>
      </c>
      <c r="F403" s="38" t="s">
        <v>225</v>
      </c>
    </row>
    <row r="404" spans="1:6" ht="30" customHeight="1">
      <c r="A404" s="25">
        <v>43574</v>
      </c>
      <c r="B404" s="77" t="s">
        <v>268</v>
      </c>
      <c r="C404" s="59"/>
      <c r="D404" s="59"/>
      <c r="E404" s="47">
        <v>1350</v>
      </c>
      <c r="F404" s="38" t="s">
        <v>267</v>
      </c>
    </row>
    <row r="405" spans="1:6" ht="30" customHeight="1">
      <c r="A405" s="25">
        <v>43574</v>
      </c>
      <c r="B405" s="18" t="s">
        <v>269</v>
      </c>
      <c r="C405" s="59"/>
      <c r="D405" s="59"/>
      <c r="E405" s="47">
        <v>1400</v>
      </c>
      <c r="F405" s="38" t="s">
        <v>270</v>
      </c>
    </row>
    <row r="406" spans="1:6" ht="30" customHeight="1">
      <c r="A406" s="25">
        <v>43574</v>
      </c>
      <c r="B406" s="18" t="s">
        <v>269</v>
      </c>
      <c r="C406" s="59"/>
      <c r="D406" s="59"/>
      <c r="E406" s="47">
        <v>1700</v>
      </c>
      <c r="F406" s="38" t="s">
        <v>267</v>
      </c>
    </row>
    <row r="407" spans="1:6" ht="30" customHeight="1">
      <c r="A407" s="25">
        <v>43575</v>
      </c>
      <c r="B407" s="59" t="s">
        <v>316</v>
      </c>
      <c r="C407" s="59" t="s">
        <v>317</v>
      </c>
      <c r="D407" s="59" t="s">
        <v>318</v>
      </c>
      <c r="E407" s="47">
        <v>1000</v>
      </c>
      <c r="F407" s="38" t="s">
        <v>225</v>
      </c>
    </row>
    <row r="408" spans="1:6" ht="30" customHeight="1">
      <c r="A408" s="25">
        <v>43576</v>
      </c>
      <c r="B408" s="59" t="s">
        <v>20</v>
      </c>
      <c r="C408" s="59"/>
      <c r="D408" s="59"/>
      <c r="E408" s="47">
        <v>0.02</v>
      </c>
      <c r="F408" s="127" t="s">
        <v>225</v>
      </c>
    </row>
    <row r="409" spans="1:6" ht="30" customHeight="1">
      <c r="A409" s="25">
        <v>43576</v>
      </c>
      <c r="B409" s="59" t="s">
        <v>20</v>
      </c>
      <c r="C409" s="59"/>
      <c r="D409" s="59"/>
      <c r="E409" s="47">
        <v>0.14</v>
      </c>
      <c r="F409" s="127" t="s">
        <v>225</v>
      </c>
    </row>
    <row r="410" spans="1:6" ht="30" customHeight="1">
      <c r="A410" s="25">
        <v>43576</v>
      </c>
      <c r="B410" s="59" t="s">
        <v>20</v>
      </c>
      <c r="C410" s="59"/>
      <c r="D410" s="59"/>
      <c r="E410" s="47">
        <v>0.4</v>
      </c>
      <c r="F410" s="127" t="s">
        <v>225</v>
      </c>
    </row>
    <row r="411" spans="1:6" ht="30" customHeight="1">
      <c r="A411" s="25">
        <v>43576</v>
      </c>
      <c r="B411" s="77" t="s">
        <v>271</v>
      </c>
      <c r="C411" s="59" t="s">
        <v>272</v>
      </c>
      <c r="D411" s="59" t="s">
        <v>256</v>
      </c>
      <c r="E411" s="47">
        <v>500</v>
      </c>
      <c r="F411" s="38" t="s">
        <v>225</v>
      </c>
    </row>
    <row r="412" spans="1:6" ht="30" customHeight="1">
      <c r="A412" s="25">
        <v>43577</v>
      </c>
      <c r="B412" s="77" t="s">
        <v>273</v>
      </c>
      <c r="C412" s="59"/>
      <c r="D412" s="59"/>
      <c r="E412" s="47">
        <v>6300</v>
      </c>
      <c r="F412" s="38" t="s">
        <v>225</v>
      </c>
    </row>
    <row r="413" spans="1:6" ht="30" customHeight="1">
      <c r="A413" s="25">
        <v>43577</v>
      </c>
      <c r="B413" s="77" t="s">
        <v>273</v>
      </c>
      <c r="C413" s="59"/>
      <c r="D413" s="59"/>
      <c r="E413" s="47">
        <v>800</v>
      </c>
      <c r="F413" s="38" t="s">
        <v>267</v>
      </c>
    </row>
    <row r="414" spans="1:6" ht="30" customHeight="1">
      <c r="A414" s="25">
        <v>43577</v>
      </c>
      <c r="B414" s="77" t="s">
        <v>274</v>
      </c>
      <c r="C414" s="59"/>
      <c r="D414" s="59"/>
      <c r="E414" s="47">
        <v>200</v>
      </c>
      <c r="F414" s="38" t="s">
        <v>225</v>
      </c>
    </row>
    <row r="415" spans="1:6" ht="30" customHeight="1">
      <c r="A415" s="25">
        <v>43577</v>
      </c>
      <c r="B415" s="18" t="s">
        <v>59</v>
      </c>
      <c r="C415" s="59"/>
      <c r="D415" s="59"/>
      <c r="E415" s="47">
        <v>52050</v>
      </c>
      <c r="F415" s="38" t="s">
        <v>267</v>
      </c>
    </row>
    <row r="416" spans="1:6" ht="33" customHeight="1">
      <c r="A416" s="25">
        <v>43577</v>
      </c>
      <c r="B416" s="18" t="s">
        <v>59</v>
      </c>
      <c r="C416" s="59"/>
      <c r="D416" s="59"/>
      <c r="E416" s="47">
        <f>56000-E415</f>
        <v>3950</v>
      </c>
      <c r="F416" s="38" t="s">
        <v>225</v>
      </c>
    </row>
    <row r="417" spans="1:6" ht="21" customHeight="1">
      <c r="A417" s="25">
        <v>43578</v>
      </c>
      <c r="B417" s="59" t="s">
        <v>20</v>
      </c>
      <c r="C417" s="59"/>
      <c r="D417" s="59"/>
      <c r="E417" s="47">
        <v>0.48</v>
      </c>
      <c r="F417" s="38" t="s">
        <v>225</v>
      </c>
    </row>
    <row r="418" spans="1:6" ht="60.75" customHeight="1">
      <c r="A418" s="25">
        <v>43578</v>
      </c>
      <c r="B418" s="59" t="s">
        <v>277</v>
      </c>
      <c r="C418" s="59"/>
      <c r="D418" s="59"/>
      <c r="E418" s="47">
        <v>10770</v>
      </c>
      <c r="F418" s="38" t="s">
        <v>34</v>
      </c>
    </row>
    <row r="419" spans="1:6" ht="51" customHeight="1">
      <c r="A419" s="25">
        <v>43578</v>
      </c>
      <c r="B419" s="59" t="s">
        <v>278</v>
      </c>
      <c r="C419" s="59"/>
      <c r="D419" s="59"/>
      <c r="E419" s="47">
        <v>5083</v>
      </c>
      <c r="F419" s="38" t="s">
        <v>34</v>
      </c>
    </row>
    <row r="420" spans="1:6" ht="52.5" customHeight="1">
      <c r="A420" s="25">
        <v>43578</v>
      </c>
      <c r="B420" s="59" t="s">
        <v>279</v>
      </c>
      <c r="C420" s="59"/>
      <c r="D420" s="59"/>
      <c r="E420" s="47">
        <v>15300</v>
      </c>
      <c r="F420" s="38" t="s">
        <v>34</v>
      </c>
    </row>
    <row r="421" spans="1:6" ht="51" customHeight="1">
      <c r="A421" s="25">
        <v>43579</v>
      </c>
      <c r="B421" s="59" t="s">
        <v>280</v>
      </c>
      <c r="C421" s="59"/>
      <c r="D421" s="59"/>
      <c r="E421" s="47">
        <v>11250</v>
      </c>
      <c r="F421" s="38" t="s">
        <v>225</v>
      </c>
    </row>
    <row r="422" spans="1:6" ht="25.5" customHeight="1">
      <c r="A422" s="25">
        <v>43579</v>
      </c>
      <c r="B422" s="59" t="s">
        <v>20</v>
      </c>
      <c r="C422" s="59"/>
      <c r="D422" s="59"/>
      <c r="E422" s="47">
        <v>0.16</v>
      </c>
      <c r="F422" s="38" t="s">
        <v>225</v>
      </c>
    </row>
    <row r="423" spans="1:6" ht="25.5" customHeight="1">
      <c r="A423" s="25">
        <v>43579</v>
      </c>
      <c r="B423" s="59" t="s">
        <v>20</v>
      </c>
      <c r="C423" s="59"/>
      <c r="D423" s="59"/>
      <c r="E423" s="47">
        <v>0.17</v>
      </c>
      <c r="F423" s="38" t="s">
        <v>225</v>
      </c>
    </row>
    <row r="424" spans="1:6" ht="25.5" customHeight="1">
      <c r="A424" s="25">
        <v>43579</v>
      </c>
      <c r="B424" s="59" t="s">
        <v>20</v>
      </c>
      <c r="C424" s="59"/>
      <c r="D424" s="59"/>
      <c r="E424" s="47">
        <v>0.39</v>
      </c>
      <c r="F424" s="38" t="s">
        <v>225</v>
      </c>
    </row>
    <row r="425" spans="1:6" ht="23.25" customHeight="1">
      <c r="A425" s="25">
        <v>43579</v>
      </c>
      <c r="B425" s="77" t="s">
        <v>283</v>
      </c>
      <c r="C425" s="59"/>
      <c r="D425" s="59"/>
      <c r="E425" s="47">
        <v>2050</v>
      </c>
      <c r="F425" s="38" t="s">
        <v>225</v>
      </c>
    </row>
    <row r="426" spans="1:6" ht="20.25" customHeight="1">
      <c r="A426" s="25">
        <v>43579</v>
      </c>
      <c r="B426" s="77" t="s">
        <v>283</v>
      </c>
      <c r="C426" s="59"/>
      <c r="D426" s="59"/>
      <c r="E426" s="47">
        <v>1000</v>
      </c>
      <c r="F426" s="38" t="s">
        <v>270</v>
      </c>
    </row>
    <row r="427" spans="1:6" ht="24" customHeight="1">
      <c r="A427" s="25">
        <v>43580</v>
      </c>
      <c r="B427" s="59" t="s">
        <v>20</v>
      </c>
      <c r="C427" s="59"/>
      <c r="D427" s="59"/>
      <c r="E427" s="47">
        <v>0.43</v>
      </c>
      <c r="F427" s="38" t="s">
        <v>225</v>
      </c>
    </row>
    <row r="428" spans="1:6" ht="21.75" customHeight="1">
      <c r="A428" s="25">
        <v>43580</v>
      </c>
      <c r="B428" s="77" t="s">
        <v>284</v>
      </c>
      <c r="C428" s="59"/>
      <c r="D428" s="59"/>
      <c r="E428" s="47">
        <v>1300</v>
      </c>
      <c r="F428" s="38" t="s">
        <v>225</v>
      </c>
    </row>
    <row r="429" spans="1:6" ht="21.75" customHeight="1">
      <c r="A429" s="25">
        <v>43580</v>
      </c>
      <c r="B429" s="77" t="s">
        <v>284</v>
      </c>
      <c r="C429" s="59"/>
      <c r="D429" s="59"/>
      <c r="E429" s="47">
        <v>700</v>
      </c>
      <c r="F429" s="38" t="s">
        <v>270</v>
      </c>
    </row>
    <row r="430" spans="1:6" ht="24" customHeight="1">
      <c r="A430" s="25">
        <v>43580</v>
      </c>
      <c r="B430" s="18" t="s">
        <v>285</v>
      </c>
      <c r="C430" s="59"/>
      <c r="D430" s="59"/>
      <c r="E430" s="47">
        <v>1575</v>
      </c>
      <c r="F430" s="38" t="s">
        <v>270</v>
      </c>
    </row>
    <row r="431" spans="1:6" ht="24" customHeight="1">
      <c r="A431" s="25">
        <v>43580</v>
      </c>
      <c r="B431" s="18" t="s">
        <v>285</v>
      </c>
      <c r="C431" s="59"/>
      <c r="D431" s="59"/>
      <c r="E431" s="47">
        <v>1575</v>
      </c>
      <c r="F431" s="38" t="s">
        <v>286</v>
      </c>
    </row>
    <row r="432" spans="1:6" ht="24.75" customHeight="1">
      <c r="A432" s="25">
        <v>43581</v>
      </c>
      <c r="B432" s="59" t="s">
        <v>20</v>
      </c>
      <c r="C432" s="59"/>
      <c r="D432" s="59"/>
      <c r="E432" s="47">
        <v>0.02</v>
      </c>
      <c r="F432" s="38" t="s">
        <v>225</v>
      </c>
    </row>
    <row r="433" spans="1:6" ht="21.75" customHeight="1">
      <c r="A433" s="25">
        <v>43581</v>
      </c>
      <c r="B433" s="59" t="s">
        <v>20</v>
      </c>
      <c r="C433" s="59"/>
      <c r="D433" s="59"/>
      <c r="E433" s="47">
        <v>0.12</v>
      </c>
      <c r="F433" s="38" t="s">
        <v>225</v>
      </c>
    </row>
    <row r="434" spans="1:6" ht="30" customHeight="1">
      <c r="A434" s="25">
        <v>43581</v>
      </c>
      <c r="B434" s="59" t="s">
        <v>20</v>
      </c>
      <c r="C434" s="59"/>
      <c r="D434" s="59"/>
      <c r="E434" s="47">
        <v>0.23</v>
      </c>
      <c r="F434" s="38" t="s">
        <v>225</v>
      </c>
    </row>
    <row r="435" spans="1:6" ht="30" customHeight="1">
      <c r="A435" s="25">
        <v>43581</v>
      </c>
      <c r="B435" s="59" t="s">
        <v>20</v>
      </c>
      <c r="C435" s="59"/>
      <c r="D435" s="59"/>
      <c r="E435" s="47">
        <v>0.37</v>
      </c>
      <c r="F435" s="38" t="s">
        <v>225</v>
      </c>
    </row>
    <row r="436" spans="1:6" ht="30" customHeight="1">
      <c r="A436" s="25">
        <v>43581</v>
      </c>
      <c r="B436" s="59" t="s">
        <v>20</v>
      </c>
      <c r="C436" s="59"/>
      <c r="D436" s="59"/>
      <c r="E436" s="47">
        <v>0.44</v>
      </c>
      <c r="F436" s="38" t="s">
        <v>225</v>
      </c>
    </row>
    <row r="437" spans="1:6" ht="30" customHeight="1">
      <c r="A437" s="25">
        <v>43581</v>
      </c>
      <c r="B437" s="77" t="s">
        <v>288</v>
      </c>
      <c r="C437" s="59"/>
      <c r="D437" s="59"/>
      <c r="E437" s="47">
        <v>1500</v>
      </c>
      <c r="F437" s="38" t="s">
        <v>270</v>
      </c>
    </row>
    <row r="438" spans="1:6" ht="30" customHeight="1">
      <c r="A438" s="25">
        <v>43581</v>
      </c>
      <c r="B438" s="77" t="s">
        <v>288</v>
      </c>
      <c r="C438" s="59"/>
      <c r="D438" s="59"/>
      <c r="E438" s="47">
        <v>15200</v>
      </c>
      <c r="F438" s="38" t="s">
        <v>289</v>
      </c>
    </row>
    <row r="439" spans="1:6" ht="30" customHeight="1">
      <c r="A439" s="25">
        <v>43581</v>
      </c>
      <c r="B439" s="77" t="s">
        <v>288</v>
      </c>
      <c r="C439" s="59"/>
      <c r="D439" s="59"/>
      <c r="E439" s="47">
        <v>5000</v>
      </c>
      <c r="F439" s="38" t="s">
        <v>286</v>
      </c>
    </row>
    <row r="440" spans="1:6" ht="30" customHeight="1">
      <c r="A440" s="25">
        <v>43581</v>
      </c>
      <c r="B440" s="77" t="s">
        <v>288</v>
      </c>
      <c r="C440" s="59"/>
      <c r="D440" s="59"/>
      <c r="E440" s="47">
        <v>1700</v>
      </c>
      <c r="F440" s="38" t="s">
        <v>225</v>
      </c>
    </row>
    <row r="441" spans="1:6" ht="30" customHeight="1">
      <c r="A441" s="25">
        <v>43583</v>
      </c>
      <c r="B441" s="59" t="s">
        <v>20</v>
      </c>
      <c r="C441" s="59"/>
      <c r="D441" s="59"/>
      <c r="E441" s="47">
        <v>0.11</v>
      </c>
      <c r="F441" s="38" t="s">
        <v>225</v>
      </c>
    </row>
    <row r="442" spans="1:6" ht="30" customHeight="1">
      <c r="A442" s="25">
        <v>43583</v>
      </c>
      <c r="B442" s="59" t="s">
        <v>20</v>
      </c>
      <c r="C442" s="59"/>
      <c r="D442" s="59"/>
      <c r="E442" s="47">
        <v>0.28</v>
      </c>
      <c r="F442" s="38" t="s">
        <v>225</v>
      </c>
    </row>
    <row r="443" spans="1:6" ht="30" customHeight="1">
      <c r="A443" s="25">
        <v>43583</v>
      </c>
      <c r="B443" s="59" t="s">
        <v>20</v>
      </c>
      <c r="C443" s="59"/>
      <c r="D443" s="59"/>
      <c r="E443" s="47">
        <v>0.38</v>
      </c>
      <c r="F443" s="38" t="s">
        <v>225</v>
      </c>
    </row>
    <row r="444" spans="1:6" ht="30" customHeight="1">
      <c r="A444" s="25">
        <v>43583</v>
      </c>
      <c r="B444" s="59" t="s">
        <v>20</v>
      </c>
      <c r="C444" s="59"/>
      <c r="D444" s="59"/>
      <c r="E444" s="47">
        <v>0.4</v>
      </c>
      <c r="F444" s="38" t="s">
        <v>225</v>
      </c>
    </row>
    <row r="445" spans="1:6" ht="30" customHeight="1">
      <c r="A445" s="25">
        <v>43583</v>
      </c>
      <c r="B445" s="59" t="s">
        <v>20</v>
      </c>
      <c r="C445" s="59"/>
      <c r="D445" s="59"/>
      <c r="E445" s="47">
        <v>0.47</v>
      </c>
      <c r="F445" s="38" t="s">
        <v>225</v>
      </c>
    </row>
    <row r="446" spans="1:6" ht="30" customHeight="1">
      <c r="A446" s="25">
        <v>43584</v>
      </c>
      <c r="B446" s="18" t="s">
        <v>291</v>
      </c>
      <c r="C446" s="59"/>
      <c r="D446" s="59"/>
      <c r="E446" s="47">
        <v>1000</v>
      </c>
      <c r="F446" s="38" t="s">
        <v>270</v>
      </c>
    </row>
    <row r="447" spans="1:6" ht="30" customHeight="1">
      <c r="A447" s="25">
        <v>43584</v>
      </c>
      <c r="B447" s="59" t="s">
        <v>292</v>
      </c>
      <c r="C447" s="59"/>
      <c r="D447" s="59"/>
      <c r="E447" s="47">
        <v>1400</v>
      </c>
      <c r="F447" s="38" t="s">
        <v>34</v>
      </c>
    </row>
    <row r="448" spans="1:6" ht="30" customHeight="1">
      <c r="A448" s="25">
        <v>43584</v>
      </c>
      <c r="B448" s="18" t="s">
        <v>293</v>
      </c>
      <c r="C448" s="59"/>
      <c r="D448" s="59"/>
      <c r="E448" s="47">
        <v>1050</v>
      </c>
      <c r="F448" s="38" t="s">
        <v>286</v>
      </c>
    </row>
    <row r="449" spans="1:6" ht="30" customHeight="1">
      <c r="A449" s="25">
        <v>43584</v>
      </c>
      <c r="B449" s="18" t="s">
        <v>293</v>
      </c>
      <c r="C449" s="59"/>
      <c r="D449" s="59"/>
      <c r="E449" s="47">
        <v>1050</v>
      </c>
      <c r="F449" s="38" t="s">
        <v>270</v>
      </c>
    </row>
    <row r="450" spans="1:6" ht="30" customHeight="1">
      <c r="A450" s="25">
        <v>43584</v>
      </c>
      <c r="B450" s="59" t="s">
        <v>294</v>
      </c>
      <c r="C450" s="59"/>
      <c r="D450" s="59"/>
      <c r="E450" s="47">
        <v>3000</v>
      </c>
      <c r="F450" s="38" t="s">
        <v>289</v>
      </c>
    </row>
    <row r="451" spans="1:6" ht="30" customHeight="1">
      <c r="A451" s="25">
        <v>43584</v>
      </c>
      <c r="B451" s="77" t="s">
        <v>295</v>
      </c>
      <c r="C451" s="59"/>
      <c r="D451" s="59"/>
      <c r="E451" s="47">
        <v>580</v>
      </c>
      <c r="F451" s="38" t="s">
        <v>225</v>
      </c>
    </row>
    <row r="452" spans="1:6" ht="30" customHeight="1">
      <c r="A452" s="25">
        <v>43584</v>
      </c>
      <c r="B452" s="77" t="s">
        <v>295</v>
      </c>
      <c r="C452" s="59"/>
      <c r="D452" s="59"/>
      <c r="E452" s="47">
        <v>8000</v>
      </c>
      <c r="F452" s="38" t="s">
        <v>286</v>
      </c>
    </row>
    <row r="453" spans="1:6" ht="30" customHeight="1">
      <c r="A453" s="25">
        <v>43584</v>
      </c>
      <c r="B453" s="77" t="s">
        <v>295</v>
      </c>
      <c r="C453" s="59"/>
      <c r="D453" s="59"/>
      <c r="E453" s="47">
        <v>3500</v>
      </c>
      <c r="F453" s="38" t="s">
        <v>289</v>
      </c>
    </row>
    <row r="454" spans="1:6" ht="30" customHeight="1">
      <c r="A454" s="25">
        <v>43585</v>
      </c>
      <c r="B454" s="59" t="s">
        <v>20</v>
      </c>
      <c r="C454" s="59"/>
      <c r="D454" s="59"/>
      <c r="E454" s="47">
        <v>0.15</v>
      </c>
      <c r="F454" s="38" t="s">
        <v>225</v>
      </c>
    </row>
    <row r="455" spans="1:6" ht="30" customHeight="1">
      <c r="A455" s="25">
        <v>43585</v>
      </c>
      <c r="B455" s="59" t="s">
        <v>20</v>
      </c>
      <c r="C455" s="59"/>
      <c r="D455" s="59"/>
      <c r="E455" s="47">
        <v>0.57</v>
      </c>
      <c r="F455" s="38" t="s">
        <v>225</v>
      </c>
    </row>
    <row r="456" spans="1:6" ht="30" customHeight="1">
      <c r="A456" s="25">
        <v>43585</v>
      </c>
      <c r="B456" s="59" t="s">
        <v>20</v>
      </c>
      <c r="C456" s="59"/>
      <c r="D456" s="59"/>
      <c r="E456" s="47">
        <v>0.94</v>
      </c>
      <c r="F456" s="38" t="s">
        <v>225</v>
      </c>
    </row>
    <row r="457" spans="1:6" ht="30" customHeight="1">
      <c r="A457" s="25">
        <v>43585</v>
      </c>
      <c r="B457" s="59" t="s">
        <v>20</v>
      </c>
      <c r="C457" s="59"/>
      <c r="D457" s="59"/>
      <c r="E457" s="47">
        <v>0.99</v>
      </c>
      <c r="F457" s="38" t="s">
        <v>225</v>
      </c>
    </row>
    <row r="458" spans="1:6" ht="30" customHeight="1">
      <c r="A458" s="25">
        <v>43585</v>
      </c>
      <c r="B458" s="77" t="s">
        <v>296</v>
      </c>
      <c r="C458" s="59"/>
      <c r="D458" s="59"/>
      <c r="E458" s="47">
        <v>1190</v>
      </c>
      <c r="F458" s="38" t="s">
        <v>289</v>
      </c>
    </row>
    <row r="459" spans="1:6" ht="30" customHeight="1">
      <c r="A459" s="25">
        <v>43585</v>
      </c>
      <c r="B459" s="77" t="s">
        <v>296</v>
      </c>
      <c r="C459" s="59"/>
      <c r="D459" s="59"/>
      <c r="E459" s="47">
        <v>200</v>
      </c>
      <c r="F459" s="38" t="s">
        <v>225</v>
      </c>
    </row>
    <row r="460" spans="1:6" ht="30" customHeight="1">
      <c r="A460" s="25">
        <v>43585</v>
      </c>
      <c r="B460" s="18" t="s">
        <v>297</v>
      </c>
      <c r="C460" s="59"/>
      <c r="D460" s="59"/>
      <c r="E460" s="47">
        <v>44</v>
      </c>
      <c r="F460" s="38" t="s">
        <v>225</v>
      </c>
    </row>
    <row r="461" spans="1:6" ht="30" customHeight="1">
      <c r="A461" s="25">
        <v>43588</v>
      </c>
      <c r="B461" s="59" t="s">
        <v>20</v>
      </c>
      <c r="C461" s="59"/>
      <c r="D461" s="59"/>
      <c r="E461" s="47">
        <v>0.13</v>
      </c>
      <c r="F461" s="38" t="s">
        <v>225</v>
      </c>
    </row>
    <row r="462" spans="1:6" ht="25.5" customHeight="1">
      <c r="A462" s="25">
        <v>43588</v>
      </c>
      <c r="B462" s="59" t="s">
        <v>20</v>
      </c>
      <c r="C462" s="59"/>
      <c r="D462" s="59"/>
      <c r="E462" s="47">
        <v>0.4</v>
      </c>
      <c r="F462" s="38" t="s">
        <v>225</v>
      </c>
    </row>
    <row r="463" spans="1:6" ht="26.25" customHeight="1">
      <c r="A463" s="25">
        <v>43588</v>
      </c>
      <c r="B463" s="77" t="s">
        <v>299</v>
      </c>
      <c r="C463" s="59"/>
      <c r="D463" s="59"/>
      <c r="E463" s="47">
        <v>100</v>
      </c>
      <c r="F463" s="38" t="s">
        <v>225</v>
      </c>
    </row>
    <row r="464" spans="1:6" ht="26.25" customHeight="1">
      <c r="A464" s="25">
        <v>43588</v>
      </c>
      <c r="B464" s="77" t="s">
        <v>298</v>
      </c>
      <c r="C464" s="59"/>
      <c r="D464" s="59"/>
      <c r="E464" s="47">
        <v>250</v>
      </c>
      <c r="F464" s="38" t="s">
        <v>41</v>
      </c>
    </row>
    <row r="465" spans="1:6" ht="43.5" customHeight="1">
      <c r="A465" s="25">
        <v>43589</v>
      </c>
      <c r="B465" s="77" t="s">
        <v>300</v>
      </c>
      <c r="C465" s="59"/>
      <c r="D465" s="59"/>
      <c r="E465" s="47">
        <v>1500</v>
      </c>
      <c r="F465" s="38" t="s">
        <v>225</v>
      </c>
    </row>
    <row r="466" spans="1:6" ht="26.25" customHeight="1">
      <c r="A466" s="25">
        <v>43591</v>
      </c>
      <c r="B466" s="59" t="s">
        <v>20</v>
      </c>
      <c r="C466" s="59"/>
      <c r="D466" s="59"/>
      <c r="E466" s="47">
        <v>0.1</v>
      </c>
      <c r="F466" s="38" t="s">
        <v>225</v>
      </c>
    </row>
    <row r="467" spans="1:6" ht="29.25" customHeight="1">
      <c r="A467" s="25">
        <v>43591</v>
      </c>
      <c r="B467" s="59" t="s">
        <v>20</v>
      </c>
      <c r="C467" s="59"/>
      <c r="D467" s="59"/>
      <c r="E467" s="47">
        <v>0.45</v>
      </c>
      <c r="F467" s="38" t="s">
        <v>225</v>
      </c>
    </row>
    <row r="468" spans="1:6" ht="30" customHeight="1">
      <c r="A468" s="25">
        <v>43591</v>
      </c>
      <c r="B468" s="77" t="s">
        <v>303</v>
      </c>
      <c r="C468" s="59"/>
      <c r="D468" s="59"/>
      <c r="E468" s="47">
        <v>100</v>
      </c>
      <c r="F468" s="38" t="s">
        <v>225</v>
      </c>
    </row>
    <row r="469" spans="1:6" ht="30" customHeight="1">
      <c r="A469" s="25">
        <v>43591</v>
      </c>
      <c r="B469" s="18" t="s">
        <v>306</v>
      </c>
      <c r="C469" s="59"/>
      <c r="D469" s="59"/>
      <c r="E469" s="47">
        <v>700</v>
      </c>
      <c r="F469" s="38" t="s">
        <v>270</v>
      </c>
    </row>
    <row r="470" spans="1:6" ht="30" customHeight="1">
      <c r="A470" s="25">
        <v>43591</v>
      </c>
      <c r="B470" s="59" t="s">
        <v>304</v>
      </c>
      <c r="C470" s="59"/>
      <c r="D470" s="59"/>
      <c r="E470" s="47">
        <v>1000</v>
      </c>
      <c r="F470" s="38" t="s">
        <v>34</v>
      </c>
    </row>
    <row r="471" spans="1:6" ht="30" customHeight="1">
      <c r="A471" s="25">
        <v>43591</v>
      </c>
      <c r="B471" s="59" t="s">
        <v>305</v>
      </c>
      <c r="C471" s="59"/>
      <c r="D471" s="59"/>
      <c r="E471" s="47">
        <v>100</v>
      </c>
      <c r="F471" s="38" t="s">
        <v>34</v>
      </c>
    </row>
    <row r="472" spans="1:6" ht="30" customHeight="1">
      <c r="A472" s="25">
        <v>43591</v>
      </c>
      <c r="B472" s="18" t="s">
        <v>301</v>
      </c>
      <c r="C472" s="59"/>
      <c r="D472" s="59"/>
      <c r="E472" s="47">
        <v>1400</v>
      </c>
      <c r="F472" s="38" t="s">
        <v>270</v>
      </c>
    </row>
    <row r="473" spans="1:6" ht="30" customHeight="1">
      <c r="A473" s="25">
        <v>43592</v>
      </c>
      <c r="B473" s="59" t="s">
        <v>20</v>
      </c>
      <c r="C473" s="59"/>
      <c r="D473" s="59"/>
      <c r="E473" s="47">
        <v>0.68</v>
      </c>
      <c r="F473" s="38" t="s">
        <v>225</v>
      </c>
    </row>
    <row r="474" spans="1:6" ht="30" customHeight="1">
      <c r="A474" s="25">
        <v>43592</v>
      </c>
      <c r="B474" s="59" t="s">
        <v>20</v>
      </c>
      <c r="C474" s="59"/>
      <c r="D474" s="59"/>
      <c r="E474" s="47">
        <v>0.8</v>
      </c>
      <c r="F474" s="38" t="s">
        <v>225</v>
      </c>
    </row>
    <row r="475" spans="1:6" ht="30" customHeight="1">
      <c r="A475" s="25">
        <v>43592</v>
      </c>
      <c r="B475" s="59" t="s">
        <v>20</v>
      </c>
      <c r="C475" s="59"/>
      <c r="D475" s="59"/>
      <c r="E475" s="47">
        <v>0.9</v>
      </c>
      <c r="F475" s="38" t="s">
        <v>225</v>
      </c>
    </row>
    <row r="476" spans="1:6" ht="30" customHeight="1">
      <c r="A476" s="25">
        <v>43592</v>
      </c>
      <c r="B476" s="18" t="s">
        <v>302</v>
      </c>
      <c r="C476" s="59"/>
      <c r="D476" s="59"/>
      <c r="E476" s="47">
        <v>700</v>
      </c>
      <c r="F476" s="38" t="s">
        <v>270</v>
      </c>
    </row>
    <row r="477" spans="1:6" ht="30" customHeight="1">
      <c r="A477" s="25">
        <v>43593</v>
      </c>
      <c r="B477" s="59" t="s">
        <v>20</v>
      </c>
      <c r="C477" s="59"/>
      <c r="D477" s="59"/>
      <c r="E477" s="47">
        <v>0.19</v>
      </c>
      <c r="F477" s="38" t="s">
        <v>225</v>
      </c>
    </row>
    <row r="478" spans="1:6" ht="30" customHeight="1">
      <c r="A478" s="25">
        <v>43593</v>
      </c>
      <c r="B478" s="59" t="s">
        <v>20</v>
      </c>
      <c r="C478" s="59"/>
      <c r="D478" s="59"/>
      <c r="E478" s="47">
        <v>0.25</v>
      </c>
      <c r="F478" s="38" t="s">
        <v>225</v>
      </c>
    </row>
    <row r="479" spans="1:6" ht="30" customHeight="1">
      <c r="A479" s="25">
        <v>43593</v>
      </c>
      <c r="B479" s="59" t="s">
        <v>20</v>
      </c>
      <c r="C479" s="59"/>
      <c r="D479" s="59"/>
      <c r="E479" s="47">
        <v>0.44</v>
      </c>
      <c r="F479" s="38" t="s">
        <v>225</v>
      </c>
    </row>
    <row r="480" spans="1:6" ht="30" customHeight="1">
      <c r="A480" s="25">
        <v>43593</v>
      </c>
      <c r="B480" s="59" t="s">
        <v>20</v>
      </c>
      <c r="C480" s="59"/>
      <c r="D480" s="59"/>
      <c r="E480" s="47">
        <v>0.47</v>
      </c>
      <c r="F480" s="38" t="s">
        <v>225</v>
      </c>
    </row>
    <row r="481" spans="1:6" ht="30" customHeight="1">
      <c r="A481" s="25">
        <v>43593</v>
      </c>
      <c r="B481" s="59" t="s">
        <v>20</v>
      </c>
      <c r="C481" s="59"/>
      <c r="D481" s="59"/>
      <c r="E481" s="47">
        <v>0.69</v>
      </c>
      <c r="F481" s="38" t="s">
        <v>225</v>
      </c>
    </row>
    <row r="482" spans="1:6" ht="30" customHeight="1">
      <c r="A482" s="25">
        <v>43593</v>
      </c>
      <c r="B482" s="18" t="s">
        <v>307</v>
      </c>
      <c r="C482" s="59"/>
      <c r="D482" s="59"/>
      <c r="E482" s="47">
        <v>700</v>
      </c>
      <c r="F482" s="38" t="s">
        <v>270</v>
      </c>
    </row>
    <row r="483" spans="1:6" ht="30" customHeight="1">
      <c r="A483" s="25">
        <v>43595</v>
      </c>
      <c r="B483" s="59" t="s">
        <v>316</v>
      </c>
      <c r="C483" s="59" t="s">
        <v>317</v>
      </c>
      <c r="D483" s="59" t="s">
        <v>318</v>
      </c>
      <c r="E483" s="47">
        <v>500</v>
      </c>
      <c r="F483" s="38" t="s">
        <v>225</v>
      </c>
    </row>
    <row r="484" spans="1:6" ht="30" customHeight="1">
      <c r="A484" s="25">
        <v>43595</v>
      </c>
      <c r="B484" s="59" t="s">
        <v>20</v>
      </c>
      <c r="C484" s="59"/>
      <c r="D484" s="59"/>
      <c r="E484" s="47">
        <v>0.02</v>
      </c>
      <c r="F484" s="38" t="s">
        <v>225</v>
      </c>
    </row>
    <row r="485" spans="1:6" ht="30" customHeight="1">
      <c r="A485" s="25">
        <v>43595</v>
      </c>
      <c r="B485" s="59" t="s">
        <v>20</v>
      </c>
      <c r="C485" s="59"/>
      <c r="D485" s="59"/>
      <c r="E485" s="47">
        <v>0.07</v>
      </c>
      <c r="F485" s="38" t="s">
        <v>225</v>
      </c>
    </row>
    <row r="486" spans="1:6" ht="30" customHeight="1">
      <c r="A486" s="25">
        <v>43595</v>
      </c>
      <c r="B486" s="59" t="s">
        <v>20</v>
      </c>
      <c r="C486" s="59"/>
      <c r="D486" s="59"/>
      <c r="E486" s="47">
        <v>0.08</v>
      </c>
      <c r="F486" s="38" t="s">
        <v>225</v>
      </c>
    </row>
    <row r="487" spans="1:6" ht="30" customHeight="1">
      <c r="A487" s="25">
        <v>43595</v>
      </c>
      <c r="B487" s="59" t="s">
        <v>20</v>
      </c>
      <c r="C487" s="59"/>
      <c r="D487" s="59"/>
      <c r="E487" s="47">
        <v>0.14</v>
      </c>
      <c r="F487" s="38" t="s">
        <v>225</v>
      </c>
    </row>
    <row r="488" spans="1:6" ht="30" customHeight="1">
      <c r="A488" s="25">
        <v>43595</v>
      </c>
      <c r="B488" s="59" t="s">
        <v>312</v>
      </c>
      <c r="C488" s="59" t="s">
        <v>313</v>
      </c>
      <c r="D488" s="59" t="s">
        <v>314</v>
      </c>
      <c r="E488" s="47">
        <v>0.33</v>
      </c>
      <c r="F488" s="38" t="s">
        <v>225</v>
      </c>
    </row>
    <row r="489" spans="1:6" ht="30" customHeight="1">
      <c r="A489" s="25">
        <v>43595</v>
      </c>
      <c r="B489" s="59" t="s">
        <v>20</v>
      </c>
      <c r="C489" s="59"/>
      <c r="D489" s="59"/>
      <c r="E489" s="47">
        <v>0.37</v>
      </c>
      <c r="F489" s="38" t="s">
        <v>225</v>
      </c>
    </row>
    <row r="490" spans="1:6" ht="30" customHeight="1">
      <c r="A490" s="25">
        <v>43595</v>
      </c>
      <c r="B490" s="59" t="s">
        <v>20</v>
      </c>
      <c r="C490" s="59"/>
      <c r="D490" s="59"/>
      <c r="E490" s="47">
        <v>0.4</v>
      </c>
      <c r="F490" s="38" t="s">
        <v>225</v>
      </c>
    </row>
    <row r="491" spans="1:6" ht="30" customHeight="1">
      <c r="A491" s="25">
        <v>43595</v>
      </c>
      <c r="B491" s="59" t="s">
        <v>20</v>
      </c>
      <c r="C491" s="59"/>
      <c r="D491" s="59"/>
      <c r="E491" s="47">
        <v>0.42</v>
      </c>
      <c r="F491" s="38" t="s">
        <v>225</v>
      </c>
    </row>
    <row r="492" spans="1:6" ht="39.75" customHeight="1">
      <c r="A492" s="25">
        <v>43595</v>
      </c>
      <c r="B492" s="59" t="s">
        <v>20</v>
      </c>
      <c r="C492" s="59"/>
      <c r="D492" s="59"/>
      <c r="E492" s="47">
        <v>0.43</v>
      </c>
      <c r="F492" s="38" t="s">
        <v>225</v>
      </c>
    </row>
    <row r="493" spans="1:6" ht="30" customHeight="1">
      <c r="A493" s="25">
        <v>43595</v>
      </c>
      <c r="B493" s="59" t="s">
        <v>20</v>
      </c>
      <c r="C493" s="59"/>
      <c r="D493" s="59"/>
      <c r="E493" s="47">
        <v>0.45</v>
      </c>
      <c r="F493" s="38" t="s">
        <v>225</v>
      </c>
    </row>
    <row r="494" spans="1:6" ht="30" customHeight="1">
      <c r="A494" s="25">
        <v>43595</v>
      </c>
      <c r="B494" s="59" t="s">
        <v>20</v>
      </c>
      <c r="C494" s="59"/>
      <c r="D494" s="59"/>
      <c r="E494" s="47">
        <v>0.55</v>
      </c>
      <c r="F494" s="38" t="s">
        <v>225</v>
      </c>
    </row>
    <row r="495" spans="1:6" ht="30" customHeight="1">
      <c r="A495" s="25">
        <v>43595</v>
      </c>
      <c r="B495" s="59" t="s">
        <v>20</v>
      </c>
      <c r="C495" s="59"/>
      <c r="D495" s="59"/>
      <c r="E495" s="47">
        <v>0.75</v>
      </c>
      <c r="F495" s="38" t="s">
        <v>225</v>
      </c>
    </row>
    <row r="496" spans="1:6" ht="30" customHeight="1">
      <c r="A496" s="25">
        <v>43595</v>
      </c>
      <c r="B496" s="59" t="s">
        <v>20</v>
      </c>
      <c r="C496" s="59"/>
      <c r="D496" s="59"/>
      <c r="E496" s="47">
        <v>0.76</v>
      </c>
      <c r="F496" s="38" t="s">
        <v>225</v>
      </c>
    </row>
    <row r="497" spans="1:6" ht="30" customHeight="1">
      <c r="A497" s="25">
        <v>43595</v>
      </c>
      <c r="B497" s="59" t="s">
        <v>20</v>
      </c>
      <c r="C497" s="59"/>
      <c r="D497" s="59"/>
      <c r="E497" s="47">
        <v>0.8</v>
      </c>
      <c r="F497" s="38" t="s">
        <v>225</v>
      </c>
    </row>
    <row r="498" spans="1:6" ht="30" customHeight="1">
      <c r="A498" s="25">
        <v>43595</v>
      </c>
      <c r="B498" s="59" t="s">
        <v>20</v>
      </c>
      <c r="C498" s="59"/>
      <c r="D498" s="59"/>
      <c r="E498" s="47">
        <v>0.8</v>
      </c>
      <c r="F498" s="38" t="s">
        <v>225</v>
      </c>
    </row>
    <row r="499" spans="1:6" ht="66" customHeight="1">
      <c r="A499" s="25">
        <v>43595</v>
      </c>
      <c r="B499" s="59" t="s">
        <v>308</v>
      </c>
      <c r="C499" s="59"/>
      <c r="D499" s="59"/>
      <c r="E499" s="47">
        <v>2796</v>
      </c>
      <c r="F499" s="38" t="s">
        <v>34</v>
      </c>
    </row>
    <row r="500" spans="1:6" ht="51" customHeight="1">
      <c r="A500" s="25">
        <v>43595</v>
      </c>
      <c r="B500" s="77" t="s">
        <v>309</v>
      </c>
      <c r="C500" s="59"/>
      <c r="D500" s="59"/>
      <c r="E500" s="47">
        <v>11634</v>
      </c>
      <c r="F500" s="38" t="s">
        <v>34</v>
      </c>
    </row>
    <row r="501" spans="1:6" ht="30" customHeight="1">
      <c r="A501" s="25">
        <v>43598</v>
      </c>
      <c r="B501" s="59" t="s">
        <v>20</v>
      </c>
      <c r="C501" s="59"/>
      <c r="D501" s="59"/>
      <c r="E501" s="47">
        <v>0.03</v>
      </c>
      <c r="F501" s="38" t="s">
        <v>225</v>
      </c>
    </row>
    <row r="502" spans="1:6" ht="30" customHeight="1">
      <c r="A502" s="25">
        <v>43598</v>
      </c>
      <c r="B502" s="18" t="s">
        <v>311</v>
      </c>
      <c r="C502" s="59"/>
      <c r="D502" s="59"/>
      <c r="E502" s="47">
        <v>700</v>
      </c>
      <c r="F502" s="38" t="s">
        <v>270</v>
      </c>
    </row>
    <row r="503" spans="1:6" ht="48.75" customHeight="1">
      <c r="A503" s="25">
        <v>43598</v>
      </c>
      <c r="B503" s="59" t="s">
        <v>310</v>
      </c>
      <c r="C503" s="59"/>
      <c r="D503" s="59"/>
      <c r="E503" s="47">
        <v>70000</v>
      </c>
      <c r="F503" s="38" t="s">
        <v>289</v>
      </c>
    </row>
    <row r="504" spans="1:6" ht="30" customHeight="1">
      <c r="A504" s="25">
        <v>43599</v>
      </c>
      <c r="B504" s="59" t="s">
        <v>20</v>
      </c>
      <c r="C504" s="59"/>
      <c r="D504" s="59"/>
      <c r="E504" s="47">
        <v>0.16</v>
      </c>
      <c r="F504" s="38" t="s">
        <v>225</v>
      </c>
    </row>
    <row r="505" spans="1:6" ht="26.25" customHeight="1">
      <c r="A505" s="25">
        <v>43599</v>
      </c>
      <c r="B505" s="59" t="s">
        <v>20</v>
      </c>
      <c r="C505" s="59"/>
      <c r="D505" s="59"/>
      <c r="E505" s="47">
        <v>0.4</v>
      </c>
      <c r="F505" s="38" t="s">
        <v>225</v>
      </c>
    </row>
    <row r="506" spans="1:6" ht="30" customHeight="1">
      <c r="A506" s="25">
        <v>43599</v>
      </c>
      <c r="B506" s="59" t="s">
        <v>20</v>
      </c>
      <c r="C506" s="59"/>
      <c r="D506" s="59"/>
      <c r="E506" s="47">
        <v>0.4</v>
      </c>
      <c r="F506" s="38" t="s">
        <v>225</v>
      </c>
    </row>
    <row r="507" spans="1:6" ht="30" customHeight="1">
      <c r="A507" s="25">
        <v>43599</v>
      </c>
      <c r="B507" s="59" t="s">
        <v>20</v>
      </c>
      <c r="C507" s="59"/>
      <c r="D507" s="59"/>
      <c r="E507" s="47">
        <v>0.44</v>
      </c>
      <c r="F507" s="38" t="s">
        <v>225</v>
      </c>
    </row>
    <row r="508" spans="1:6" ht="30" customHeight="1">
      <c r="A508" s="25">
        <v>43599</v>
      </c>
      <c r="B508" s="59" t="s">
        <v>20</v>
      </c>
      <c r="C508" s="59"/>
      <c r="D508" s="59"/>
      <c r="E508" s="47">
        <v>0.46</v>
      </c>
      <c r="F508" s="38" t="s">
        <v>225</v>
      </c>
    </row>
    <row r="509" spans="1:6" ht="30" customHeight="1">
      <c r="A509" s="25">
        <v>43599</v>
      </c>
      <c r="B509" s="59" t="s">
        <v>20</v>
      </c>
      <c r="C509" s="59"/>
      <c r="D509" s="59"/>
      <c r="E509" s="47">
        <v>0.49</v>
      </c>
      <c r="F509" s="38" t="s">
        <v>225</v>
      </c>
    </row>
    <row r="510" spans="1:6" ht="30" customHeight="1">
      <c r="A510" s="25">
        <v>43599</v>
      </c>
      <c r="B510" s="59" t="s">
        <v>20</v>
      </c>
      <c r="C510" s="59"/>
      <c r="D510" s="59"/>
      <c r="E510" s="47">
        <v>0.76</v>
      </c>
      <c r="F510" s="38" t="s">
        <v>225</v>
      </c>
    </row>
    <row r="511" spans="1:6" ht="30" customHeight="1">
      <c r="A511" s="25">
        <v>43599</v>
      </c>
      <c r="B511" s="59" t="s">
        <v>20</v>
      </c>
      <c r="C511" s="59"/>
      <c r="D511" s="59"/>
      <c r="E511" s="47">
        <v>0.77</v>
      </c>
      <c r="F511" s="38" t="s">
        <v>225</v>
      </c>
    </row>
    <row r="512" spans="1:6" ht="30" customHeight="1">
      <c r="A512" s="25">
        <v>43599</v>
      </c>
      <c r="B512" s="59" t="s">
        <v>20</v>
      </c>
      <c r="C512" s="59"/>
      <c r="D512" s="59"/>
      <c r="E512" s="47">
        <v>0.81</v>
      </c>
      <c r="F512" s="38" t="s">
        <v>225</v>
      </c>
    </row>
    <row r="513" spans="1:6" ht="30" customHeight="1">
      <c r="A513" s="25">
        <v>43599</v>
      </c>
      <c r="B513" s="59" t="s">
        <v>20</v>
      </c>
      <c r="C513" s="59"/>
      <c r="D513" s="59"/>
      <c r="E513" s="47">
        <v>1.05</v>
      </c>
      <c r="F513" s="38" t="s">
        <v>225</v>
      </c>
    </row>
    <row r="514" spans="1:6" ht="30" customHeight="1">
      <c r="A514" s="25">
        <v>43599</v>
      </c>
      <c r="B514" s="18" t="s">
        <v>315</v>
      </c>
      <c r="C514" s="59"/>
      <c r="D514" s="59"/>
      <c r="E514" s="47">
        <v>700</v>
      </c>
      <c r="F514" s="38" t="s">
        <v>270</v>
      </c>
    </row>
    <row r="515" spans="1:6" ht="30" customHeight="1">
      <c r="A515" s="25">
        <v>43600</v>
      </c>
      <c r="B515" s="59" t="s">
        <v>319</v>
      </c>
      <c r="C515" s="59"/>
      <c r="D515" s="59"/>
      <c r="E515" s="47">
        <v>42752</v>
      </c>
      <c r="F515" s="38" t="s">
        <v>320</v>
      </c>
    </row>
    <row r="516" spans="1:6" ht="30" customHeight="1">
      <c r="A516" s="25">
        <v>43600</v>
      </c>
      <c r="B516" s="59" t="s">
        <v>20</v>
      </c>
      <c r="C516" s="59"/>
      <c r="D516" s="59"/>
      <c r="E516" s="47">
        <v>0.24</v>
      </c>
      <c r="F516" s="38" t="s">
        <v>225</v>
      </c>
    </row>
    <row r="517" spans="1:6" ht="30" customHeight="1">
      <c r="A517" s="25">
        <v>43600</v>
      </c>
      <c r="B517" s="59" t="s">
        <v>20</v>
      </c>
      <c r="C517" s="59"/>
      <c r="D517" s="59"/>
      <c r="E517" s="120">
        <v>0.34</v>
      </c>
      <c r="F517" s="38" t="s">
        <v>225</v>
      </c>
    </row>
    <row r="518" spans="1:6" ht="30" customHeight="1">
      <c r="A518" s="25">
        <v>43600</v>
      </c>
      <c r="B518" s="59" t="s">
        <v>20</v>
      </c>
      <c r="C518" s="59"/>
      <c r="D518" s="59"/>
      <c r="E518" s="47">
        <v>0.36</v>
      </c>
      <c r="F518" s="38" t="s">
        <v>225</v>
      </c>
    </row>
    <row r="519" spans="1:6" ht="30" customHeight="1">
      <c r="A519" s="25">
        <v>43600</v>
      </c>
      <c r="B519" s="59" t="s">
        <v>20</v>
      </c>
      <c r="C519" s="59"/>
      <c r="D519" s="59"/>
      <c r="E519" s="47">
        <v>0.46</v>
      </c>
      <c r="F519" s="38" t="s">
        <v>225</v>
      </c>
    </row>
    <row r="520" spans="1:6" ht="30" customHeight="1">
      <c r="A520" s="25">
        <v>43600</v>
      </c>
      <c r="B520" s="59" t="s">
        <v>20</v>
      </c>
      <c r="C520" s="59"/>
      <c r="D520" s="59"/>
      <c r="E520" s="47">
        <v>0.85</v>
      </c>
      <c r="F520" s="38" t="s">
        <v>225</v>
      </c>
    </row>
    <row r="521" spans="1:6" ht="30" customHeight="1">
      <c r="A521" s="25">
        <v>43600</v>
      </c>
      <c r="B521" s="18" t="s">
        <v>323</v>
      </c>
      <c r="C521" s="59"/>
      <c r="D521" s="59"/>
      <c r="E521" s="47">
        <v>700</v>
      </c>
      <c r="F521" s="38" t="s">
        <v>270</v>
      </c>
    </row>
    <row r="522" spans="1:6" ht="30" customHeight="1">
      <c r="A522" s="25">
        <v>43601</v>
      </c>
      <c r="B522" s="59" t="s">
        <v>20</v>
      </c>
      <c r="C522" s="59"/>
      <c r="D522" s="59"/>
      <c r="E522" s="47">
        <v>0.12</v>
      </c>
      <c r="F522" s="38" t="s">
        <v>225</v>
      </c>
    </row>
    <row r="523" spans="1:6" ht="30" customHeight="1">
      <c r="A523" s="25">
        <v>43601</v>
      </c>
      <c r="B523" s="59" t="s">
        <v>20</v>
      </c>
      <c r="C523" s="59"/>
      <c r="D523" s="59"/>
      <c r="E523" s="47">
        <v>0.2</v>
      </c>
      <c r="F523" s="38" t="s">
        <v>225</v>
      </c>
    </row>
    <row r="524" spans="1:6" ht="30" customHeight="1">
      <c r="A524" s="25">
        <v>43601</v>
      </c>
      <c r="B524" s="59" t="s">
        <v>20</v>
      </c>
      <c r="C524" s="59"/>
      <c r="D524" s="59"/>
      <c r="E524" s="47">
        <v>0.44</v>
      </c>
      <c r="F524" s="38" t="s">
        <v>225</v>
      </c>
    </row>
    <row r="525" spans="1:6" ht="30" customHeight="1">
      <c r="A525" s="25">
        <v>43601</v>
      </c>
      <c r="B525" s="59" t="s">
        <v>20</v>
      </c>
      <c r="C525" s="59"/>
      <c r="D525" s="59"/>
      <c r="E525" s="47">
        <v>0.67</v>
      </c>
      <c r="F525" s="38" t="s">
        <v>225</v>
      </c>
    </row>
    <row r="526" spans="1:6" ht="30" customHeight="1">
      <c r="A526" s="25">
        <v>43601</v>
      </c>
      <c r="B526" s="59" t="s">
        <v>20</v>
      </c>
      <c r="C526" s="59"/>
      <c r="D526" s="59"/>
      <c r="E526" s="47">
        <v>0.73</v>
      </c>
      <c r="F526" s="38" t="s">
        <v>225</v>
      </c>
    </row>
    <row r="527" spans="1:6" ht="30" customHeight="1">
      <c r="A527" s="25">
        <v>43601</v>
      </c>
      <c r="B527" s="18" t="s">
        <v>324</v>
      </c>
      <c r="C527" s="59"/>
      <c r="D527" s="59"/>
      <c r="E527" s="47">
        <v>700</v>
      </c>
      <c r="F527" s="38" t="s">
        <v>286</v>
      </c>
    </row>
    <row r="528" spans="1:6" ht="30" customHeight="1">
      <c r="A528" s="25">
        <v>43601</v>
      </c>
      <c r="B528" s="77" t="s">
        <v>325</v>
      </c>
      <c r="C528" s="59"/>
      <c r="D528" s="59"/>
      <c r="E528" s="47">
        <v>1000</v>
      </c>
      <c r="F528" s="38" t="s">
        <v>225</v>
      </c>
    </row>
    <row r="529" spans="1:6" ht="30" customHeight="1">
      <c r="A529" s="25">
        <v>43602</v>
      </c>
      <c r="B529" s="59" t="s">
        <v>20</v>
      </c>
      <c r="C529" s="59"/>
      <c r="D529" s="59"/>
      <c r="E529" s="47">
        <v>0.24</v>
      </c>
      <c r="F529" s="38" t="s">
        <v>225</v>
      </c>
    </row>
    <row r="530" spans="1:6" ht="30" customHeight="1">
      <c r="A530" s="25">
        <v>43602</v>
      </c>
      <c r="B530" s="59" t="s">
        <v>20</v>
      </c>
      <c r="C530" s="59"/>
      <c r="D530" s="59"/>
      <c r="E530" s="47">
        <v>0.26</v>
      </c>
      <c r="F530" s="38" t="s">
        <v>225</v>
      </c>
    </row>
    <row r="531" spans="1:6" ht="30" customHeight="1">
      <c r="A531" s="25">
        <v>43602</v>
      </c>
      <c r="B531" s="59" t="s">
        <v>20</v>
      </c>
      <c r="C531" s="59"/>
      <c r="D531" s="59"/>
      <c r="E531" s="47">
        <v>0.43</v>
      </c>
      <c r="F531" s="38" t="s">
        <v>225</v>
      </c>
    </row>
    <row r="532" spans="1:6" ht="30" customHeight="1">
      <c r="A532" s="25">
        <v>43602</v>
      </c>
      <c r="B532" s="18" t="s">
        <v>326</v>
      </c>
      <c r="C532" s="59"/>
      <c r="D532" s="59"/>
      <c r="E532" s="47">
        <v>700</v>
      </c>
      <c r="F532" s="38" t="s">
        <v>286</v>
      </c>
    </row>
    <row r="533" spans="1:6" ht="30" customHeight="1">
      <c r="A533" s="25">
        <v>43602</v>
      </c>
      <c r="B533" s="59" t="s">
        <v>59</v>
      </c>
      <c r="C533" s="59"/>
      <c r="D533" s="59"/>
      <c r="E533" s="47">
        <v>35000</v>
      </c>
      <c r="F533" s="38" t="s">
        <v>335</v>
      </c>
    </row>
    <row r="534" spans="1:6" ht="30" customHeight="1">
      <c r="A534" s="25">
        <v>43604</v>
      </c>
      <c r="B534" s="59" t="s">
        <v>20</v>
      </c>
      <c r="C534" s="59"/>
      <c r="D534" s="59"/>
      <c r="E534" s="47">
        <v>0.44</v>
      </c>
      <c r="F534" s="38" t="s">
        <v>225</v>
      </c>
    </row>
    <row r="535" spans="1:6" ht="30" customHeight="1">
      <c r="A535" s="25">
        <v>43604</v>
      </c>
      <c r="B535" s="59" t="s">
        <v>20</v>
      </c>
      <c r="C535" s="59"/>
      <c r="D535" s="59"/>
      <c r="E535" s="47">
        <v>0.47</v>
      </c>
      <c r="F535" s="38" t="s">
        <v>225</v>
      </c>
    </row>
    <row r="536" spans="1:6" ht="30" customHeight="1">
      <c r="A536" s="25">
        <v>43604</v>
      </c>
      <c r="B536" s="59" t="s">
        <v>20</v>
      </c>
      <c r="C536" s="59"/>
      <c r="D536" s="59"/>
      <c r="E536" s="47">
        <v>0.5</v>
      </c>
      <c r="F536" s="38" t="s">
        <v>225</v>
      </c>
    </row>
    <row r="537" spans="1:6" ht="30" customHeight="1">
      <c r="A537" s="25">
        <v>43604</v>
      </c>
      <c r="B537" s="59" t="s">
        <v>327</v>
      </c>
      <c r="C537" s="59" t="s">
        <v>328</v>
      </c>
      <c r="D537" s="59" t="s">
        <v>329</v>
      </c>
      <c r="E537" s="47">
        <v>0.8</v>
      </c>
      <c r="F537" s="38" t="s">
        <v>225</v>
      </c>
    </row>
    <row r="538" spans="1:6" ht="30" customHeight="1">
      <c r="A538" s="25">
        <v>43604</v>
      </c>
      <c r="B538" s="59" t="s">
        <v>327</v>
      </c>
      <c r="C538" s="59" t="s">
        <v>328</v>
      </c>
      <c r="D538" s="59" t="s">
        <v>329</v>
      </c>
      <c r="E538" s="47">
        <v>0.8</v>
      </c>
      <c r="F538" s="38" t="s">
        <v>225</v>
      </c>
    </row>
    <row r="539" spans="1:6" ht="30" customHeight="1">
      <c r="A539" s="25">
        <v>43605</v>
      </c>
      <c r="B539" s="18" t="s">
        <v>330</v>
      </c>
      <c r="C539" s="59"/>
      <c r="D539" s="59"/>
      <c r="E539" s="47">
        <v>700</v>
      </c>
      <c r="F539" s="38" t="s">
        <v>286</v>
      </c>
    </row>
    <row r="540" spans="1:6" ht="30" customHeight="1">
      <c r="A540" s="25">
        <v>43605</v>
      </c>
      <c r="B540" s="18" t="s">
        <v>330</v>
      </c>
      <c r="C540" s="59"/>
      <c r="D540" s="59"/>
      <c r="E540" s="47">
        <v>100</v>
      </c>
      <c r="F540" s="38" t="s">
        <v>225</v>
      </c>
    </row>
    <row r="541" spans="1:6" ht="30" customHeight="1">
      <c r="A541" s="25">
        <v>43605</v>
      </c>
      <c r="B541" s="18" t="s">
        <v>331</v>
      </c>
      <c r="C541" s="59"/>
      <c r="D541" s="59"/>
      <c r="E541" s="47">
        <v>700</v>
      </c>
      <c r="F541" s="38" t="s">
        <v>286</v>
      </c>
    </row>
    <row r="542" spans="1:6" ht="30" customHeight="1">
      <c r="A542" s="25">
        <v>43605</v>
      </c>
      <c r="B542" s="18" t="s">
        <v>332</v>
      </c>
      <c r="C542" s="59"/>
      <c r="D542" s="59"/>
      <c r="E542" s="47">
        <v>700</v>
      </c>
      <c r="F542" s="38" t="s">
        <v>286</v>
      </c>
    </row>
    <row r="543" spans="1:6" ht="30" customHeight="1">
      <c r="A543" s="25">
        <v>43606</v>
      </c>
      <c r="B543" s="59" t="s">
        <v>20</v>
      </c>
      <c r="C543" s="59"/>
      <c r="D543" s="59"/>
      <c r="E543" s="47">
        <v>0.29</v>
      </c>
      <c r="F543" s="38" t="s">
        <v>225</v>
      </c>
    </row>
    <row r="544" spans="1:6" ht="30" customHeight="1">
      <c r="A544" s="25">
        <v>43606</v>
      </c>
      <c r="B544" s="59" t="s">
        <v>20</v>
      </c>
      <c r="C544" s="59"/>
      <c r="D544" s="59"/>
      <c r="E544" s="47">
        <v>0.5</v>
      </c>
      <c r="F544" s="38" t="s">
        <v>225</v>
      </c>
    </row>
    <row r="545" spans="1:6" ht="30" customHeight="1">
      <c r="A545" s="25">
        <v>43606</v>
      </c>
      <c r="B545" s="59" t="s">
        <v>20</v>
      </c>
      <c r="C545" s="59"/>
      <c r="D545" s="59"/>
      <c r="E545" s="47">
        <v>0.51</v>
      </c>
      <c r="F545" s="38" t="s">
        <v>225</v>
      </c>
    </row>
    <row r="546" spans="1:6" ht="30" customHeight="1">
      <c r="A546" s="25">
        <v>43606</v>
      </c>
      <c r="B546" s="59" t="s">
        <v>20</v>
      </c>
      <c r="C546" s="59"/>
      <c r="D546" s="59"/>
      <c r="E546" s="47">
        <v>0.6</v>
      </c>
      <c r="F546" s="38" t="s">
        <v>225</v>
      </c>
    </row>
    <row r="547" spans="1:6" ht="30" customHeight="1">
      <c r="A547" s="25">
        <v>43606</v>
      </c>
      <c r="B547" s="77" t="s">
        <v>333</v>
      </c>
      <c r="C547" s="59"/>
      <c r="D547" s="59"/>
      <c r="E547" s="47">
        <v>1470</v>
      </c>
      <c r="F547" s="38" t="s">
        <v>225</v>
      </c>
    </row>
    <row r="548" spans="1:6" ht="30" customHeight="1">
      <c r="A548" s="25">
        <v>43606</v>
      </c>
      <c r="B548" s="77" t="s">
        <v>334</v>
      </c>
      <c r="C548" s="59"/>
      <c r="D548" s="59"/>
      <c r="E548" s="47">
        <v>89182.88</v>
      </c>
      <c r="F548" s="38" t="s">
        <v>225</v>
      </c>
    </row>
    <row r="549" spans="1:6" ht="30" customHeight="1">
      <c r="A549" s="25">
        <v>43606</v>
      </c>
      <c r="B549" s="77" t="s">
        <v>334</v>
      </c>
      <c r="C549" s="59"/>
      <c r="D549" s="59"/>
      <c r="E549" s="47">
        <v>24175</v>
      </c>
      <c r="F549" s="38" t="s">
        <v>270</v>
      </c>
    </row>
    <row r="550" spans="1:6" ht="30" customHeight="1">
      <c r="A550" s="25">
        <v>43606</v>
      </c>
      <c r="B550" s="77" t="s">
        <v>334</v>
      </c>
      <c r="C550" s="59"/>
      <c r="D550" s="59"/>
      <c r="E550" s="47">
        <f>200000-E548-E549</f>
        <v>86642.12</v>
      </c>
      <c r="F550" s="38" t="s">
        <v>289</v>
      </c>
    </row>
    <row r="551" spans="1:6" ht="30" customHeight="1">
      <c r="A551" s="25">
        <v>43607</v>
      </c>
      <c r="B551" s="77" t="s">
        <v>337</v>
      </c>
      <c r="C551" s="59"/>
      <c r="D551" s="59"/>
      <c r="E551" s="47">
        <v>4200</v>
      </c>
      <c r="F551" s="38" t="s">
        <v>289</v>
      </c>
    </row>
    <row r="552" spans="1:6" ht="30" customHeight="1">
      <c r="A552" s="25">
        <v>43607</v>
      </c>
      <c r="B552" s="59" t="s">
        <v>122</v>
      </c>
      <c r="C552" s="59"/>
      <c r="D552" s="59"/>
      <c r="E552" s="47">
        <v>3000</v>
      </c>
      <c r="F552" s="38" t="s">
        <v>289</v>
      </c>
    </row>
    <row r="553" spans="1:6" ht="30" customHeight="1">
      <c r="A553" s="25">
        <v>43607</v>
      </c>
      <c r="B553" s="59" t="s">
        <v>20</v>
      </c>
      <c r="C553" s="59"/>
      <c r="D553" s="59"/>
      <c r="E553" s="47">
        <v>0.52</v>
      </c>
      <c r="F553" s="38" t="s">
        <v>289</v>
      </c>
    </row>
    <row r="554" spans="1:6" ht="30" customHeight="1">
      <c r="A554" s="25">
        <v>43607</v>
      </c>
      <c r="B554" s="59" t="s">
        <v>20</v>
      </c>
      <c r="C554" s="59"/>
      <c r="D554" s="59"/>
      <c r="E554" s="47">
        <v>0.97</v>
      </c>
      <c r="F554" s="38" t="s">
        <v>289</v>
      </c>
    </row>
    <row r="555" spans="1:6" ht="30" customHeight="1">
      <c r="A555" s="25">
        <v>43608</v>
      </c>
      <c r="B555" s="59" t="s">
        <v>338</v>
      </c>
      <c r="C555" s="59" t="s">
        <v>339</v>
      </c>
      <c r="D555" s="59" t="s">
        <v>340</v>
      </c>
      <c r="E555" s="47">
        <v>150</v>
      </c>
      <c r="F555" s="38" t="s">
        <v>289</v>
      </c>
    </row>
    <row r="556" spans="1:6" ht="30" customHeight="1">
      <c r="A556" s="25">
        <v>43608</v>
      </c>
      <c r="B556" s="59" t="s">
        <v>341</v>
      </c>
      <c r="C556" s="59"/>
      <c r="D556" s="59"/>
      <c r="E556" s="47">
        <v>150</v>
      </c>
      <c r="F556" s="38" t="s">
        <v>34</v>
      </c>
    </row>
    <row r="557" spans="1:6" ht="30" customHeight="1">
      <c r="A557" s="25">
        <v>43608</v>
      </c>
      <c r="B557" s="18" t="s">
        <v>342</v>
      </c>
      <c r="C557" s="59"/>
      <c r="D557" s="59"/>
      <c r="E557" s="47">
        <v>1400</v>
      </c>
      <c r="F557" s="38" t="s">
        <v>286</v>
      </c>
    </row>
    <row r="558" spans="1:6" ht="30" customHeight="1">
      <c r="A558" s="25">
        <v>43608</v>
      </c>
      <c r="B558" s="77" t="s">
        <v>343</v>
      </c>
      <c r="C558" s="59"/>
      <c r="D558" s="59"/>
      <c r="E558" s="47">
        <v>2600</v>
      </c>
      <c r="F558" s="38" t="s">
        <v>289</v>
      </c>
    </row>
    <row r="559" spans="1:6" ht="30" customHeight="1">
      <c r="A559" s="25">
        <v>43609</v>
      </c>
      <c r="B559" s="18" t="s">
        <v>344</v>
      </c>
      <c r="C559" s="59"/>
      <c r="D559" s="59"/>
      <c r="E559" s="47">
        <v>20</v>
      </c>
      <c r="F559" s="38" t="s">
        <v>34</v>
      </c>
    </row>
    <row r="560" spans="1:6" ht="44.25" customHeight="1">
      <c r="A560" s="25">
        <v>43610</v>
      </c>
      <c r="B560" s="59" t="s">
        <v>346</v>
      </c>
      <c r="C560" s="59"/>
      <c r="D560" s="59"/>
      <c r="E560" s="47">
        <v>8916.39</v>
      </c>
      <c r="F560" s="38" t="s">
        <v>289</v>
      </c>
    </row>
    <row r="561" spans="1:6" ht="44.25" customHeight="1">
      <c r="A561" s="25">
        <v>43610</v>
      </c>
      <c r="B561" s="59" t="s">
        <v>346</v>
      </c>
      <c r="C561" s="59"/>
      <c r="D561" s="59"/>
      <c r="E561" s="47">
        <f>10536-E560</f>
        <v>1619.6100000000006</v>
      </c>
      <c r="F561" s="38" t="s">
        <v>286</v>
      </c>
    </row>
    <row r="562" spans="1:6" ht="30" customHeight="1">
      <c r="A562" s="25">
        <v>43612</v>
      </c>
      <c r="B562" s="77" t="s">
        <v>345</v>
      </c>
      <c r="C562" s="59"/>
      <c r="D562" s="59"/>
      <c r="E562" s="47">
        <v>2000</v>
      </c>
      <c r="F562" s="38" t="s">
        <v>41</v>
      </c>
    </row>
    <row r="563" spans="1:6" ht="30" customHeight="1">
      <c r="A563" s="25">
        <v>43612</v>
      </c>
      <c r="B563" s="18" t="s">
        <v>349</v>
      </c>
      <c r="C563" s="59"/>
      <c r="D563" s="59"/>
      <c r="E563" s="47">
        <v>700</v>
      </c>
      <c r="F563" s="38" t="s">
        <v>286</v>
      </c>
    </row>
    <row r="564" spans="1:6" ht="30" customHeight="1">
      <c r="A564" s="25">
        <v>43612</v>
      </c>
      <c r="B564" s="18" t="s">
        <v>350</v>
      </c>
      <c r="C564" s="59"/>
      <c r="D564" s="59"/>
      <c r="E564" s="47">
        <v>700</v>
      </c>
      <c r="F564" s="38" t="s">
        <v>286</v>
      </c>
    </row>
    <row r="565" spans="1:6" ht="30" customHeight="1">
      <c r="A565" s="25">
        <v>43613</v>
      </c>
      <c r="B565" s="77" t="s">
        <v>347</v>
      </c>
      <c r="C565" s="59"/>
      <c r="D565" s="59"/>
      <c r="E565" s="47">
        <v>1086</v>
      </c>
      <c r="F565" s="38" t="s">
        <v>348</v>
      </c>
    </row>
    <row r="566" spans="1:6" ht="30" customHeight="1">
      <c r="A566" s="25">
        <v>43613</v>
      </c>
      <c r="B566" s="18" t="s">
        <v>351</v>
      </c>
      <c r="C566" s="59"/>
      <c r="D566" s="59"/>
      <c r="E566" s="47">
        <v>700</v>
      </c>
      <c r="F566" s="38" t="s">
        <v>286</v>
      </c>
    </row>
    <row r="567" spans="1:6" ht="30" customHeight="1">
      <c r="A567" s="25">
        <v>43614</v>
      </c>
      <c r="B567" s="18" t="s">
        <v>118</v>
      </c>
      <c r="C567" s="59" t="s">
        <v>119</v>
      </c>
      <c r="D567" s="59" t="s">
        <v>120</v>
      </c>
      <c r="E567" s="47">
        <v>500</v>
      </c>
      <c r="F567" s="38" t="s">
        <v>353</v>
      </c>
    </row>
    <row r="568" spans="1:6" ht="30" customHeight="1">
      <c r="A568" s="25">
        <v>43614</v>
      </c>
      <c r="B568" s="18" t="s">
        <v>354</v>
      </c>
      <c r="C568" s="59"/>
      <c r="D568" s="59"/>
      <c r="E568" s="47">
        <v>1506</v>
      </c>
      <c r="F568" s="38" t="s">
        <v>286</v>
      </c>
    </row>
    <row r="569" spans="1:6" ht="30" customHeight="1">
      <c r="A569" s="25">
        <v>43614</v>
      </c>
      <c r="B569" s="77" t="s">
        <v>355</v>
      </c>
      <c r="C569" s="59"/>
      <c r="D569" s="59"/>
      <c r="E569" s="47">
        <v>1000</v>
      </c>
      <c r="F569" s="38" t="s">
        <v>286</v>
      </c>
    </row>
    <row r="570" spans="1:6" ht="30" customHeight="1">
      <c r="A570" s="25">
        <v>43615</v>
      </c>
      <c r="B570" s="77" t="s">
        <v>356</v>
      </c>
      <c r="C570" s="59"/>
      <c r="D570" s="59"/>
      <c r="E570" s="47">
        <v>1000</v>
      </c>
      <c r="F570" s="38" t="s">
        <v>286</v>
      </c>
    </row>
    <row r="571" spans="1:6" ht="30" customHeight="1">
      <c r="A571" s="25">
        <v>43615</v>
      </c>
      <c r="B571" s="77" t="s">
        <v>356</v>
      </c>
      <c r="C571" s="59"/>
      <c r="D571" s="59"/>
      <c r="E571" s="47">
        <v>500</v>
      </c>
      <c r="F571" s="38" t="s">
        <v>348</v>
      </c>
    </row>
    <row r="572" spans="1:6" ht="30" customHeight="1">
      <c r="A572" s="25">
        <v>43615</v>
      </c>
      <c r="B572" s="77" t="s">
        <v>356</v>
      </c>
      <c r="C572" s="59"/>
      <c r="D572" s="59"/>
      <c r="E572" s="47">
        <f>11900-E570-E571</f>
        <v>10400</v>
      </c>
      <c r="F572" s="38" t="s">
        <v>353</v>
      </c>
    </row>
    <row r="573" spans="1:6" ht="30" customHeight="1">
      <c r="A573" s="25">
        <v>43616</v>
      </c>
      <c r="B573" s="77" t="s">
        <v>358</v>
      </c>
      <c r="C573" s="59"/>
      <c r="D573" s="59"/>
      <c r="E573" s="47">
        <v>1000</v>
      </c>
      <c r="F573" s="38" t="s">
        <v>353</v>
      </c>
    </row>
    <row r="574" spans="1:6" ht="30" customHeight="1">
      <c r="A574" s="25">
        <v>43616</v>
      </c>
      <c r="B574" s="77" t="s">
        <v>359</v>
      </c>
      <c r="C574" s="59"/>
      <c r="D574" s="59"/>
      <c r="E574" s="47">
        <v>1000</v>
      </c>
      <c r="F574" s="38" t="s">
        <v>286</v>
      </c>
    </row>
    <row r="575" spans="1:6" ht="30" customHeight="1">
      <c r="A575" s="25">
        <v>43616</v>
      </c>
      <c r="B575" s="77" t="s">
        <v>359</v>
      </c>
      <c r="C575" s="59"/>
      <c r="D575" s="59"/>
      <c r="E575" s="47">
        <v>2800</v>
      </c>
      <c r="F575" s="38" t="s">
        <v>353</v>
      </c>
    </row>
    <row r="576" spans="1:6" ht="30" customHeight="1">
      <c r="A576" s="25">
        <v>43619</v>
      </c>
      <c r="B576" s="77" t="s">
        <v>360</v>
      </c>
      <c r="C576" s="59" t="s">
        <v>361</v>
      </c>
      <c r="D576" s="59" t="s">
        <v>165</v>
      </c>
      <c r="E576" s="47">
        <v>22250</v>
      </c>
      <c r="F576" s="38" t="s">
        <v>286</v>
      </c>
    </row>
    <row r="577" spans="1:6" ht="30" customHeight="1">
      <c r="A577" s="25">
        <v>43619</v>
      </c>
      <c r="B577" s="59" t="s">
        <v>362</v>
      </c>
      <c r="C577" s="59"/>
      <c r="D577" s="59"/>
      <c r="E577" s="47">
        <v>100</v>
      </c>
      <c r="F577" s="38" t="s">
        <v>34</v>
      </c>
    </row>
    <row r="578" spans="1:6" ht="30" customHeight="1">
      <c r="A578" s="25">
        <v>43619</v>
      </c>
      <c r="B578" s="18" t="s">
        <v>363</v>
      </c>
      <c r="C578" s="59"/>
      <c r="D578" s="59"/>
      <c r="E578" s="47">
        <v>700</v>
      </c>
      <c r="F578" s="38" t="s">
        <v>286</v>
      </c>
    </row>
    <row r="579" spans="1:6" ht="30" customHeight="1">
      <c r="A579" s="25">
        <v>43619</v>
      </c>
      <c r="B579" s="18" t="s">
        <v>364</v>
      </c>
      <c r="C579" s="59"/>
      <c r="D579" s="59"/>
      <c r="E579" s="47">
        <v>700</v>
      </c>
      <c r="F579" s="38" t="s">
        <v>286</v>
      </c>
    </row>
    <row r="580" spans="1:6" ht="30" customHeight="1">
      <c r="A580" s="25">
        <v>43619</v>
      </c>
      <c r="B580" s="77" t="s">
        <v>365</v>
      </c>
      <c r="C580" s="59"/>
      <c r="D580" s="59"/>
      <c r="E580" s="47">
        <v>2000</v>
      </c>
      <c r="F580" s="38" t="s">
        <v>353</v>
      </c>
    </row>
    <row r="581" spans="1:6" ht="30" customHeight="1">
      <c r="A581" s="25">
        <v>43620</v>
      </c>
      <c r="B581" s="59" t="s">
        <v>20</v>
      </c>
      <c r="C581" s="59"/>
      <c r="D581" s="59"/>
      <c r="E581" s="47">
        <v>0.35</v>
      </c>
      <c r="F581" s="38" t="s">
        <v>286</v>
      </c>
    </row>
    <row r="582" spans="1:6" ht="30" customHeight="1">
      <c r="A582" s="25">
        <v>43620</v>
      </c>
      <c r="B582" s="77" t="s">
        <v>366</v>
      </c>
      <c r="C582" s="59"/>
      <c r="D582" s="59"/>
      <c r="E582" s="47">
        <v>996</v>
      </c>
      <c r="F582" s="38" t="s">
        <v>353</v>
      </c>
    </row>
    <row r="583" spans="1:6" ht="30" customHeight="1">
      <c r="A583" s="25">
        <v>43620</v>
      </c>
      <c r="B583" s="18" t="s">
        <v>367</v>
      </c>
      <c r="C583" s="59"/>
      <c r="D583" s="59"/>
      <c r="E583" s="47">
        <v>1400</v>
      </c>
      <c r="F583" s="38" t="s">
        <v>286</v>
      </c>
    </row>
    <row r="584" spans="1:6" ht="30" customHeight="1">
      <c r="A584" s="25">
        <v>43621</v>
      </c>
      <c r="B584" s="59" t="s">
        <v>20</v>
      </c>
      <c r="C584" s="59"/>
      <c r="D584" s="59"/>
      <c r="E584" s="47">
        <v>0.08</v>
      </c>
      <c r="F584" s="38" t="s">
        <v>286</v>
      </c>
    </row>
    <row r="585" spans="1:6" ht="30" customHeight="1">
      <c r="A585" s="25">
        <v>43621</v>
      </c>
      <c r="B585" s="59" t="s">
        <v>20</v>
      </c>
      <c r="C585" s="59"/>
      <c r="D585" s="59"/>
      <c r="E585" s="47">
        <v>0.2</v>
      </c>
      <c r="F585" s="38" t="s">
        <v>286</v>
      </c>
    </row>
    <row r="586" spans="1:6" ht="28.5" customHeight="1">
      <c r="A586" s="25">
        <v>43621</v>
      </c>
      <c r="B586" s="59" t="s">
        <v>20</v>
      </c>
      <c r="C586" s="59"/>
      <c r="D586" s="59"/>
      <c r="E586" s="47">
        <v>0.22</v>
      </c>
      <c r="F586" s="38" t="s">
        <v>286</v>
      </c>
    </row>
    <row r="587" spans="1:6" ht="30" customHeight="1">
      <c r="A587" s="25">
        <v>43621</v>
      </c>
      <c r="B587" s="59" t="s">
        <v>20</v>
      </c>
      <c r="C587" s="59"/>
      <c r="D587" s="59"/>
      <c r="E587" s="47">
        <v>0.29</v>
      </c>
      <c r="F587" s="38" t="s">
        <v>286</v>
      </c>
    </row>
    <row r="588" spans="1:6" ht="30" customHeight="1">
      <c r="A588" s="25">
        <v>43621</v>
      </c>
      <c r="B588" s="59" t="s">
        <v>20</v>
      </c>
      <c r="C588" s="59"/>
      <c r="D588" s="59"/>
      <c r="E588" s="47">
        <v>0.46</v>
      </c>
      <c r="F588" s="38" t="s">
        <v>286</v>
      </c>
    </row>
    <row r="589" spans="1:6" ht="30" customHeight="1">
      <c r="A589" s="25">
        <v>43621</v>
      </c>
      <c r="B589" s="59" t="s">
        <v>20</v>
      </c>
      <c r="C589" s="59"/>
      <c r="D589" s="59"/>
      <c r="E589" s="47">
        <v>0.46</v>
      </c>
      <c r="F589" s="38" t="s">
        <v>286</v>
      </c>
    </row>
    <row r="590" spans="1:6" ht="30" customHeight="1">
      <c r="A590" s="25">
        <v>43621</v>
      </c>
      <c r="B590" s="77" t="s">
        <v>368</v>
      </c>
      <c r="C590" s="59"/>
      <c r="D590" s="59"/>
      <c r="E590" s="47">
        <v>100</v>
      </c>
      <c r="F590" s="38" t="s">
        <v>353</v>
      </c>
    </row>
    <row r="591" spans="1:6" ht="30" customHeight="1">
      <c r="A591" s="25">
        <v>43622</v>
      </c>
      <c r="B591" s="59" t="s">
        <v>20</v>
      </c>
      <c r="C591" s="59"/>
      <c r="D591" s="59"/>
      <c r="E591" s="47">
        <v>0.02</v>
      </c>
      <c r="F591" s="38" t="s">
        <v>286</v>
      </c>
    </row>
    <row r="592" spans="1:6" ht="30" customHeight="1">
      <c r="A592" s="25">
        <v>43622</v>
      </c>
      <c r="B592" s="59" t="s">
        <v>20</v>
      </c>
      <c r="C592" s="59"/>
      <c r="D592" s="59"/>
      <c r="E592" s="47">
        <v>0.24</v>
      </c>
      <c r="F592" s="38" t="s">
        <v>286</v>
      </c>
    </row>
    <row r="593" spans="1:6" ht="30" customHeight="1">
      <c r="A593" s="25">
        <v>43622</v>
      </c>
      <c r="B593" s="59" t="s">
        <v>20</v>
      </c>
      <c r="C593" s="59"/>
      <c r="D593" s="59"/>
      <c r="E593" s="47">
        <v>0.41</v>
      </c>
      <c r="F593" s="38" t="s">
        <v>286</v>
      </c>
    </row>
    <row r="594" spans="1:6" ht="30" customHeight="1">
      <c r="A594" s="25">
        <v>43622</v>
      </c>
      <c r="B594" s="59" t="s">
        <v>20</v>
      </c>
      <c r="C594" s="59"/>
      <c r="D594" s="59"/>
      <c r="E594" s="47">
        <v>0.58</v>
      </c>
      <c r="F594" s="38" t="s">
        <v>286</v>
      </c>
    </row>
    <row r="595" spans="1:6" ht="30" customHeight="1">
      <c r="A595" s="25">
        <v>43622</v>
      </c>
      <c r="B595" s="59" t="s">
        <v>20</v>
      </c>
      <c r="C595" s="59"/>
      <c r="D595" s="59"/>
      <c r="E595" s="47">
        <v>0.75</v>
      </c>
      <c r="F595" s="38" t="s">
        <v>286</v>
      </c>
    </row>
    <row r="596" spans="1:6" ht="34.5" customHeight="1">
      <c r="A596" s="25">
        <v>43622</v>
      </c>
      <c r="B596" s="59" t="s">
        <v>20</v>
      </c>
      <c r="C596" s="59"/>
      <c r="D596" s="59"/>
      <c r="E596" s="47">
        <v>0.92</v>
      </c>
      <c r="F596" s="38" t="s">
        <v>286</v>
      </c>
    </row>
    <row r="597" spans="1:6" ht="30" customHeight="1">
      <c r="A597" s="25">
        <v>43623</v>
      </c>
      <c r="B597" s="59" t="s">
        <v>20</v>
      </c>
      <c r="C597" s="59"/>
      <c r="D597" s="59"/>
      <c r="E597" s="47">
        <v>0.67</v>
      </c>
      <c r="F597" s="38" t="s">
        <v>286</v>
      </c>
    </row>
    <row r="598" spans="1:6" ht="30" customHeight="1">
      <c r="A598" s="25">
        <v>43623</v>
      </c>
      <c r="B598" s="59" t="s">
        <v>20</v>
      </c>
      <c r="C598" s="59"/>
      <c r="D598" s="59"/>
      <c r="E598" s="47">
        <v>0.74</v>
      </c>
      <c r="F598" s="38" t="s">
        <v>286</v>
      </c>
    </row>
    <row r="599" spans="1:6" ht="30" customHeight="1">
      <c r="A599" s="25">
        <v>43623</v>
      </c>
      <c r="B599" s="59" t="s">
        <v>20</v>
      </c>
      <c r="C599" s="59"/>
      <c r="D599" s="59"/>
      <c r="E599" s="47">
        <v>0.95</v>
      </c>
      <c r="F599" s="38" t="s">
        <v>286</v>
      </c>
    </row>
    <row r="600" spans="1:6" ht="30" customHeight="1">
      <c r="A600" s="25">
        <v>43623</v>
      </c>
      <c r="B600" s="59" t="s">
        <v>20</v>
      </c>
      <c r="C600" s="59"/>
      <c r="D600" s="59"/>
      <c r="E600" s="47">
        <v>0.96</v>
      </c>
      <c r="F600" s="38" t="s">
        <v>286</v>
      </c>
    </row>
    <row r="601" spans="1:6" ht="34.5" customHeight="1">
      <c r="A601" s="25">
        <v>43623</v>
      </c>
      <c r="B601" s="77" t="s">
        <v>369</v>
      </c>
      <c r="C601" s="59"/>
      <c r="D601" s="59"/>
      <c r="E601" s="47">
        <v>1000</v>
      </c>
      <c r="F601" s="38" t="s">
        <v>286</v>
      </c>
    </row>
    <row r="602" spans="1:6" ht="34.5" customHeight="1">
      <c r="A602" s="25">
        <v>43623</v>
      </c>
      <c r="B602" s="18" t="s">
        <v>370</v>
      </c>
      <c r="C602" s="59"/>
      <c r="D602" s="59"/>
      <c r="E602" s="47">
        <v>2100</v>
      </c>
      <c r="F602" s="38" t="s">
        <v>286</v>
      </c>
    </row>
    <row r="603" spans="1:6" ht="34.5" customHeight="1">
      <c r="A603" s="25">
        <v>43626</v>
      </c>
      <c r="B603" s="18" t="s">
        <v>371</v>
      </c>
      <c r="C603" s="59"/>
      <c r="D603" s="59"/>
      <c r="E603" s="47">
        <v>10</v>
      </c>
      <c r="F603" s="38" t="s">
        <v>34</v>
      </c>
    </row>
    <row r="604" spans="1:6" ht="34.5" customHeight="1">
      <c r="A604" s="25">
        <v>43626</v>
      </c>
      <c r="B604" s="77" t="s">
        <v>372</v>
      </c>
      <c r="C604" s="59"/>
      <c r="D604" s="59"/>
      <c r="E604" s="47">
        <v>100</v>
      </c>
      <c r="F604" s="38" t="s">
        <v>353</v>
      </c>
    </row>
    <row r="605" spans="1:6" ht="34.5" customHeight="1">
      <c r="A605" s="25">
        <v>43626</v>
      </c>
      <c r="B605" s="18" t="s">
        <v>373</v>
      </c>
      <c r="C605" s="59"/>
      <c r="D605" s="59"/>
      <c r="E605" s="47">
        <v>700</v>
      </c>
      <c r="F605" s="38" t="s">
        <v>286</v>
      </c>
    </row>
    <row r="606" spans="1:6" ht="34.5" customHeight="1">
      <c r="A606" s="25">
        <v>43626</v>
      </c>
      <c r="B606" s="18" t="s">
        <v>374</v>
      </c>
      <c r="C606" s="59"/>
      <c r="D606" s="59"/>
      <c r="E606" s="47">
        <v>1400</v>
      </c>
      <c r="F606" s="38" t="s">
        <v>286</v>
      </c>
    </row>
    <row r="607" spans="1:6" ht="34.5" customHeight="1">
      <c r="A607" s="25">
        <v>43626</v>
      </c>
      <c r="B607" s="77" t="s">
        <v>375</v>
      </c>
      <c r="C607" s="59"/>
      <c r="D607" s="59"/>
      <c r="E607" s="47">
        <v>2000</v>
      </c>
      <c r="F607" s="38" t="s">
        <v>353</v>
      </c>
    </row>
    <row r="608" spans="1:6" ht="34.5" customHeight="1">
      <c r="A608" s="25">
        <v>43626</v>
      </c>
      <c r="B608" s="77" t="s">
        <v>375</v>
      </c>
      <c r="C608" s="59"/>
      <c r="D608" s="59"/>
      <c r="E608" s="47">
        <v>180</v>
      </c>
      <c r="F608" s="38" t="s">
        <v>286</v>
      </c>
    </row>
    <row r="609" spans="1:6" ht="34.5" customHeight="1">
      <c r="A609" s="25">
        <v>43627</v>
      </c>
      <c r="B609" s="59" t="s">
        <v>20</v>
      </c>
      <c r="C609" s="59"/>
      <c r="D609" s="59"/>
      <c r="E609" s="47">
        <v>0.04</v>
      </c>
      <c r="F609" s="38" t="s">
        <v>286</v>
      </c>
    </row>
    <row r="610" spans="1:6" ht="34.5" customHeight="1">
      <c r="A610" s="25">
        <v>43627</v>
      </c>
      <c r="B610" s="59" t="s">
        <v>20</v>
      </c>
      <c r="C610" s="59"/>
      <c r="D610" s="59"/>
      <c r="E610" s="47">
        <v>0.36</v>
      </c>
      <c r="F610" s="38" t="s">
        <v>286</v>
      </c>
    </row>
    <row r="611" spans="1:6" ht="34.5" customHeight="1">
      <c r="A611" s="25">
        <v>43627</v>
      </c>
      <c r="B611" s="59" t="s">
        <v>20</v>
      </c>
      <c r="C611" s="59"/>
      <c r="D611" s="59"/>
      <c r="E611" s="47">
        <v>0.86</v>
      </c>
      <c r="F611" s="38" t="s">
        <v>286</v>
      </c>
    </row>
    <row r="612" spans="1:6" ht="34.5" customHeight="1">
      <c r="A612" s="25">
        <v>43627</v>
      </c>
      <c r="B612" s="77" t="s">
        <v>376</v>
      </c>
      <c r="C612" s="59"/>
      <c r="D612" s="59"/>
      <c r="E612" s="47">
        <v>37</v>
      </c>
      <c r="F612" s="38" t="s">
        <v>286</v>
      </c>
    </row>
    <row r="613" spans="1:6" ht="34.5" customHeight="1">
      <c r="A613" s="25">
        <v>43627</v>
      </c>
      <c r="B613" s="18" t="s">
        <v>377</v>
      </c>
      <c r="C613" s="59"/>
      <c r="D613" s="59"/>
      <c r="E613" s="47">
        <v>700</v>
      </c>
      <c r="F613" s="38" t="s">
        <v>286</v>
      </c>
    </row>
    <row r="614" spans="1:6" ht="34.5" customHeight="1">
      <c r="A614" s="25">
        <v>43629</v>
      </c>
      <c r="B614" s="59" t="s">
        <v>20</v>
      </c>
      <c r="C614" s="59"/>
      <c r="D614" s="59"/>
      <c r="E614" s="47">
        <v>0.32</v>
      </c>
      <c r="F614" s="38" t="s">
        <v>286</v>
      </c>
    </row>
    <row r="615" spans="1:6" ht="34.5" customHeight="1">
      <c r="A615" s="25">
        <v>43629</v>
      </c>
      <c r="B615" s="59" t="s">
        <v>20</v>
      </c>
      <c r="C615" s="59"/>
      <c r="D615" s="59"/>
      <c r="E615" s="47">
        <v>0.39</v>
      </c>
      <c r="F615" s="38" t="s">
        <v>286</v>
      </c>
    </row>
    <row r="616" spans="1:6" ht="34.5" customHeight="1">
      <c r="A616" s="25">
        <v>43629</v>
      </c>
      <c r="B616" s="59" t="s">
        <v>20</v>
      </c>
      <c r="C616" s="59"/>
      <c r="D616" s="59"/>
      <c r="E616" s="47">
        <v>0.56</v>
      </c>
      <c r="F616" s="38" t="s">
        <v>286</v>
      </c>
    </row>
    <row r="617" spans="1:6" ht="34.5" customHeight="1">
      <c r="A617" s="25">
        <v>43629</v>
      </c>
      <c r="B617" s="59" t="s">
        <v>20</v>
      </c>
      <c r="C617" s="59"/>
      <c r="D617" s="59"/>
      <c r="E617" s="47">
        <v>0.96</v>
      </c>
      <c r="F617" s="38" t="s">
        <v>286</v>
      </c>
    </row>
    <row r="618" spans="1:6" ht="34.5" customHeight="1">
      <c r="A618" s="25">
        <v>43629</v>
      </c>
      <c r="B618" s="18" t="s">
        <v>378</v>
      </c>
      <c r="C618" s="59"/>
      <c r="D618" s="59"/>
      <c r="E618" s="47">
        <v>700</v>
      </c>
      <c r="F618" s="38" t="s">
        <v>286</v>
      </c>
    </row>
    <row r="619" spans="1:6" ht="34.5" customHeight="1">
      <c r="A619" s="25">
        <v>43630</v>
      </c>
      <c r="B619" s="59" t="s">
        <v>20</v>
      </c>
      <c r="C619" s="59"/>
      <c r="D619" s="59"/>
      <c r="E619" s="47">
        <v>0.04</v>
      </c>
      <c r="F619" s="38" t="s">
        <v>286</v>
      </c>
    </row>
    <row r="620" spans="1:6" ht="34.5" customHeight="1">
      <c r="A620" s="25">
        <v>43630</v>
      </c>
      <c r="B620" s="59" t="s">
        <v>20</v>
      </c>
      <c r="C620" s="59"/>
      <c r="D620" s="59"/>
      <c r="E620" s="47">
        <v>0.06</v>
      </c>
      <c r="F620" s="38" t="s">
        <v>286</v>
      </c>
    </row>
    <row r="621" spans="1:6" ht="34.5" customHeight="1">
      <c r="A621" s="25">
        <v>43630</v>
      </c>
      <c r="B621" s="59" t="s">
        <v>20</v>
      </c>
      <c r="C621" s="59"/>
      <c r="D621" s="59"/>
      <c r="E621" s="47">
        <v>0.06</v>
      </c>
      <c r="F621" s="38" t="s">
        <v>286</v>
      </c>
    </row>
    <row r="622" spans="1:6" ht="34.5" customHeight="1">
      <c r="A622" s="25">
        <v>43630</v>
      </c>
      <c r="B622" s="59" t="s">
        <v>20</v>
      </c>
      <c r="C622" s="59"/>
      <c r="D622" s="59"/>
      <c r="E622" s="47">
        <v>0.1</v>
      </c>
      <c r="F622" s="38" t="s">
        <v>286</v>
      </c>
    </row>
    <row r="623" spans="1:6" ht="34.5" customHeight="1">
      <c r="A623" s="25">
        <v>43630</v>
      </c>
      <c r="B623" s="59" t="s">
        <v>20</v>
      </c>
      <c r="C623" s="59"/>
      <c r="D623" s="59"/>
      <c r="E623" s="47">
        <v>0.24</v>
      </c>
      <c r="F623" s="38" t="s">
        <v>286</v>
      </c>
    </row>
    <row r="624" spans="1:6" ht="34.5" customHeight="1">
      <c r="A624" s="25">
        <v>43630</v>
      </c>
      <c r="B624" s="59" t="s">
        <v>20</v>
      </c>
      <c r="C624" s="59"/>
      <c r="D624" s="59"/>
      <c r="E624" s="47">
        <v>0.5</v>
      </c>
      <c r="F624" s="38" t="s">
        <v>286</v>
      </c>
    </row>
    <row r="625" spans="1:6" ht="34.5" customHeight="1">
      <c r="A625" s="25">
        <v>43630</v>
      </c>
      <c r="B625" s="59" t="s">
        <v>20</v>
      </c>
      <c r="C625" s="59"/>
      <c r="D625" s="59"/>
      <c r="E625" s="47">
        <v>0.83</v>
      </c>
      <c r="F625" s="38" t="s">
        <v>286</v>
      </c>
    </row>
    <row r="626" spans="1:6" ht="34.5" customHeight="1">
      <c r="A626" s="25">
        <v>43630</v>
      </c>
      <c r="B626" s="59" t="s">
        <v>20</v>
      </c>
      <c r="C626" s="59"/>
      <c r="D626" s="59"/>
      <c r="E626" s="47">
        <v>0.93</v>
      </c>
      <c r="F626" s="38" t="s">
        <v>286</v>
      </c>
    </row>
    <row r="627" spans="1:6" ht="34.5" customHeight="1">
      <c r="A627" s="25">
        <v>43630</v>
      </c>
      <c r="B627" s="18" t="s">
        <v>379</v>
      </c>
      <c r="C627" s="59"/>
      <c r="D627" s="59"/>
      <c r="E627" s="47">
        <v>1400</v>
      </c>
      <c r="F627" s="38" t="s">
        <v>286</v>
      </c>
    </row>
    <row r="628" spans="1:6" ht="45" customHeight="1">
      <c r="A628" s="25">
        <v>43630</v>
      </c>
      <c r="B628" s="59" t="s">
        <v>380</v>
      </c>
      <c r="C628" s="59"/>
      <c r="D628" s="59"/>
      <c r="E628" s="47">
        <v>8400</v>
      </c>
      <c r="F628" s="38" t="s">
        <v>34</v>
      </c>
    </row>
    <row r="629" spans="1:6" ht="44.25" customHeight="1">
      <c r="A629" s="25">
        <v>43630</v>
      </c>
      <c r="B629" s="59" t="s">
        <v>381</v>
      </c>
      <c r="C629" s="59"/>
      <c r="D629" s="59"/>
      <c r="E629" s="47">
        <v>5410</v>
      </c>
      <c r="F629" s="38" t="s">
        <v>34</v>
      </c>
    </row>
    <row r="630" spans="1:6" ht="44.25" customHeight="1">
      <c r="A630" s="25">
        <v>43632</v>
      </c>
      <c r="B630" s="59" t="s">
        <v>20</v>
      </c>
      <c r="C630" s="59"/>
      <c r="D630" s="59"/>
      <c r="E630" s="47">
        <v>0.02</v>
      </c>
      <c r="F630" s="38" t="s">
        <v>286</v>
      </c>
    </row>
    <row r="631" spans="1:6" ht="44.25" customHeight="1">
      <c r="A631" s="25">
        <v>43632</v>
      </c>
      <c r="B631" s="59" t="s">
        <v>20</v>
      </c>
      <c r="C631" s="59"/>
      <c r="D631" s="59"/>
      <c r="E631" s="47">
        <v>0.07</v>
      </c>
      <c r="F631" s="38" t="s">
        <v>286</v>
      </c>
    </row>
    <row r="632" spans="1:6" ht="44.25" customHeight="1">
      <c r="A632" s="25">
        <v>43632</v>
      </c>
      <c r="B632" s="59" t="s">
        <v>20</v>
      </c>
      <c r="C632" s="59"/>
      <c r="D632" s="59"/>
      <c r="E632" s="47">
        <v>0.28</v>
      </c>
      <c r="F632" s="38" t="s">
        <v>286</v>
      </c>
    </row>
    <row r="633" spans="1:6" ht="44.25" customHeight="1">
      <c r="A633" s="25">
        <v>43632</v>
      </c>
      <c r="B633" s="59" t="s">
        <v>20</v>
      </c>
      <c r="C633" s="59"/>
      <c r="D633" s="59"/>
      <c r="E633" s="47">
        <v>0.46</v>
      </c>
      <c r="F633" s="38" t="s">
        <v>286</v>
      </c>
    </row>
    <row r="634" spans="1:6" ht="44.25" customHeight="1">
      <c r="A634" s="25">
        <v>43632</v>
      </c>
      <c r="B634" s="59" t="s">
        <v>20</v>
      </c>
      <c r="C634" s="59"/>
      <c r="D634" s="59"/>
      <c r="E634" s="47">
        <v>0.49</v>
      </c>
      <c r="F634" s="38" t="s">
        <v>286</v>
      </c>
    </row>
    <row r="635" spans="1:6" ht="34.5" customHeight="1">
      <c r="A635" s="25">
        <v>43632</v>
      </c>
      <c r="B635" s="59" t="s">
        <v>20</v>
      </c>
      <c r="C635" s="59"/>
      <c r="D635" s="59"/>
      <c r="E635" s="47">
        <v>0.52</v>
      </c>
      <c r="F635" s="38" t="s">
        <v>286</v>
      </c>
    </row>
    <row r="636" spans="1:6" ht="34.5" customHeight="1">
      <c r="A636" s="25">
        <v>43632</v>
      </c>
      <c r="B636" s="59" t="s">
        <v>20</v>
      </c>
      <c r="C636" s="59"/>
      <c r="D636" s="59"/>
      <c r="E636" s="47">
        <v>0.62</v>
      </c>
      <c r="F636" s="38" t="s">
        <v>286</v>
      </c>
    </row>
    <row r="637" spans="1:6" ht="46.5" customHeight="1">
      <c r="A637" s="25">
        <v>43633</v>
      </c>
      <c r="B637" s="59" t="s">
        <v>382</v>
      </c>
      <c r="C637" s="59"/>
      <c r="D637" s="59"/>
      <c r="E637" s="47">
        <v>5090</v>
      </c>
      <c r="F637" s="38" t="s">
        <v>348</v>
      </c>
    </row>
    <row r="638" spans="1:6" ht="45" customHeight="1">
      <c r="A638" s="25">
        <v>43633</v>
      </c>
      <c r="B638" s="59" t="s">
        <v>383</v>
      </c>
      <c r="C638" s="59"/>
      <c r="D638" s="59"/>
      <c r="E638" s="47">
        <v>12580</v>
      </c>
      <c r="F638" s="38" t="s">
        <v>34</v>
      </c>
    </row>
    <row r="639" spans="1:6" ht="46.5" customHeight="1">
      <c r="A639" s="25">
        <v>43633</v>
      </c>
      <c r="B639" s="59" t="s">
        <v>384</v>
      </c>
      <c r="C639" s="59"/>
      <c r="D639" s="59"/>
      <c r="E639" s="47">
        <v>5300</v>
      </c>
      <c r="F639" s="38" t="s">
        <v>348</v>
      </c>
    </row>
    <row r="640" spans="1:6" ht="34.5" customHeight="1">
      <c r="A640" s="25">
        <v>43633</v>
      </c>
      <c r="B640" s="77" t="s">
        <v>385</v>
      </c>
      <c r="C640" s="59"/>
      <c r="D640" s="59"/>
      <c r="E640" s="47">
        <v>200</v>
      </c>
      <c r="F640" s="38" t="s">
        <v>353</v>
      </c>
    </row>
    <row r="641" spans="1:6" ht="34.5" customHeight="1">
      <c r="A641" s="25">
        <v>43633</v>
      </c>
      <c r="B641" s="77" t="s">
        <v>386</v>
      </c>
      <c r="C641" s="59"/>
      <c r="D641" s="59"/>
      <c r="E641" s="47">
        <v>3000</v>
      </c>
      <c r="F641" s="38" t="s">
        <v>353</v>
      </c>
    </row>
    <row r="642" spans="1:6" ht="34.5" customHeight="1">
      <c r="A642" s="25">
        <v>43633</v>
      </c>
      <c r="B642" s="77" t="s">
        <v>386</v>
      </c>
      <c r="C642" s="59"/>
      <c r="D642" s="59"/>
      <c r="E642" s="47">
        <v>100</v>
      </c>
      <c r="F642" s="38" t="s">
        <v>286</v>
      </c>
    </row>
    <row r="643" spans="1:6" ht="34.5" customHeight="1">
      <c r="A643" s="25">
        <v>43633</v>
      </c>
      <c r="B643" s="18" t="s">
        <v>387</v>
      </c>
      <c r="C643" s="59"/>
      <c r="D643" s="59"/>
      <c r="E643" s="47">
        <v>7700</v>
      </c>
      <c r="F643" s="38" t="s">
        <v>286</v>
      </c>
    </row>
    <row r="644" spans="1:6" ht="34.5" customHeight="1">
      <c r="A644" s="25">
        <v>43634</v>
      </c>
      <c r="B644" s="59" t="s">
        <v>20</v>
      </c>
      <c r="C644" s="59"/>
      <c r="D644" s="59"/>
      <c r="E644" s="47">
        <v>0.24</v>
      </c>
      <c r="F644" s="38" t="s">
        <v>286</v>
      </c>
    </row>
    <row r="645" spans="1:6" ht="34.5" customHeight="1">
      <c r="A645" s="25">
        <v>43634</v>
      </c>
      <c r="B645" s="59" t="s">
        <v>20</v>
      </c>
      <c r="C645" s="59"/>
      <c r="D645" s="59"/>
      <c r="E645" s="47">
        <v>0.24</v>
      </c>
      <c r="F645" s="38" t="s">
        <v>286</v>
      </c>
    </row>
    <row r="646" spans="1:6" ht="34.5" customHeight="1">
      <c r="A646" s="25">
        <v>43634</v>
      </c>
      <c r="B646" s="59" t="s">
        <v>20</v>
      </c>
      <c r="C646" s="59"/>
      <c r="D646" s="59"/>
      <c r="E646" s="47">
        <v>0.36</v>
      </c>
      <c r="F646" s="38" t="s">
        <v>286</v>
      </c>
    </row>
    <row r="647" spans="1:6" ht="34.5" customHeight="1">
      <c r="A647" s="25">
        <v>43634</v>
      </c>
      <c r="B647" s="59" t="s">
        <v>20</v>
      </c>
      <c r="C647" s="59"/>
      <c r="D647" s="59"/>
      <c r="E647" s="47">
        <v>0.5</v>
      </c>
      <c r="F647" s="38" t="s">
        <v>286</v>
      </c>
    </row>
    <row r="648" spans="1:6" ht="34.5" customHeight="1">
      <c r="A648" s="25">
        <v>43634</v>
      </c>
      <c r="B648" s="59" t="s">
        <v>20</v>
      </c>
      <c r="C648" s="59"/>
      <c r="D648" s="59"/>
      <c r="E648" s="47">
        <v>10</v>
      </c>
      <c r="F648" s="38" t="s">
        <v>286</v>
      </c>
    </row>
    <row r="649" spans="1:6" ht="34.5" customHeight="1">
      <c r="A649" s="25">
        <v>43634</v>
      </c>
      <c r="B649" s="77" t="s">
        <v>388</v>
      </c>
      <c r="C649" s="59"/>
      <c r="D649" s="59"/>
      <c r="E649" s="47">
        <v>5000</v>
      </c>
      <c r="F649" s="38" t="s">
        <v>286</v>
      </c>
    </row>
    <row r="650" spans="1:6" ht="34.5" customHeight="1">
      <c r="A650" s="25">
        <v>43634</v>
      </c>
      <c r="B650" s="77" t="s">
        <v>388</v>
      </c>
      <c r="C650" s="59"/>
      <c r="D650" s="59"/>
      <c r="E650" s="47">
        <v>1150</v>
      </c>
      <c r="F650" s="38" t="s">
        <v>353</v>
      </c>
    </row>
    <row r="651" spans="1:6" ht="34.5" customHeight="1">
      <c r="A651" s="25">
        <v>43634</v>
      </c>
      <c r="B651" s="59" t="s">
        <v>59</v>
      </c>
      <c r="C651" s="59"/>
      <c r="D651" s="59"/>
      <c r="E651" s="47">
        <v>154.04</v>
      </c>
      <c r="F651" s="38" t="s">
        <v>286</v>
      </c>
    </row>
    <row r="652" spans="1:6" ht="34.5" customHeight="1">
      <c r="A652" s="25">
        <v>43634</v>
      </c>
      <c r="B652" s="59" t="s">
        <v>59</v>
      </c>
      <c r="C652" s="59"/>
      <c r="D652" s="59"/>
      <c r="E652" s="47">
        <f>12968-154.04</f>
        <v>12813.96</v>
      </c>
      <c r="F652" s="38" t="s">
        <v>348</v>
      </c>
    </row>
    <row r="653" spans="1:6" ht="34.5" customHeight="1">
      <c r="A653" s="25">
        <v>43635</v>
      </c>
      <c r="B653" s="59" t="s">
        <v>20</v>
      </c>
      <c r="C653" s="59"/>
      <c r="D653" s="59"/>
      <c r="E653" s="47">
        <v>0.02</v>
      </c>
      <c r="F653" s="38" t="s">
        <v>348</v>
      </c>
    </row>
    <row r="654" spans="1:6" ht="34.5" customHeight="1">
      <c r="A654" s="25">
        <v>43635</v>
      </c>
      <c r="B654" s="59" t="s">
        <v>20</v>
      </c>
      <c r="C654" s="59"/>
      <c r="D654" s="59"/>
      <c r="E654" s="47">
        <v>0.25</v>
      </c>
      <c r="F654" s="38" t="s">
        <v>348</v>
      </c>
    </row>
    <row r="655" spans="1:6" ht="34.5" customHeight="1">
      <c r="A655" s="25">
        <v>43635</v>
      </c>
      <c r="B655" s="59" t="s">
        <v>20</v>
      </c>
      <c r="C655" s="59"/>
      <c r="D655" s="59"/>
      <c r="E655" s="47">
        <v>0.48</v>
      </c>
      <c r="F655" s="38" t="s">
        <v>348</v>
      </c>
    </row>
    <row r="656" spans="1:6" ht="34.5" customHeight="1">
      <c r="A656" s="25">
        <v>43635</v>
      </c>
      <c r="B656" s="59" t="s">
        <v>20</v>
      </c>
      <c r="C656" s="59"/>
      <c r="D656" s="59"/>
      <c r="E656" s="47">
        <v>0.5</v>
      </c>
      <c r="F656" s="38" t="s">
        <v>348</v>
      </c>
    </row>
    <row r="657" spans="1:6" ht="34.5" customHeight="1">
      <c r="A657" s="25">
        <v>43635</v>
      </c>
      <c r="B657" s="59" t="s">
        <v>20</v>
      </c>
      <c r="C657" s="59"/>
      <c r="D657" s="59"/>
      <c r="E657" s="47">
        <v>0.5</v>
      </c>
      <c r="F657" s="38" t="s">
        <v>348</v>
      </c>
    </row>
    <row r="658" spans="1:6" ht="34.5" customHeight="1">
      <c r="A658" s="25">
        <v>43635</v>
      </c>
      <c r="B658" s="59" t="s">
        <v>20</v>
      </c>
      <c r="C658" s="59"/>
      <c r="D658" s="59"/>
      <c r="E658" s="47">
        <v>0.85</v>
      </c>
      <c r="F658" s="38" t="s">
        <v>348</v>
      </c>
    </row>
    <row r="659" spans="1:6" ht="34.5" customHeight="1">
      <c r="A659" s="25">
        <v>43635</v>
      </c>
      <c r="B659" s="59" t="s">
        <v>20</v>
      </c>
      <c r="C659" s="59"/>
      <c r="D659" s="59"/>
      <c r="E659" s="47">
        <v>0.86</v>
      </c>
      <c r="F659" s="38" t="s">
        <v>348</v>
      </c>
    </row>
    <row r="660" spans="1:6" ht="34.5" customHeight="1">
      <c r="A660" s="25">
        <v>43635</v>
      </c>
      <c r="B660" s="18" t="s">
        <v>390</v>
      </c>
      <c r="C660" s="59"/>
      <c r="D660" s="59"/>
      <c r="E660" s="47">
        <v>100</v>
      </c>
      <c r="F660" s="38" t="s">
        <v>353</v>
      </c>
    </row>
    <row r="661" spans="1:6" ht="34.5" customHeight="1">
      <c r="A661" s="25">
        <v>43636</v>
      </c>
      <c r="B661" s="59" t="s">
        <v>20</v>
      </c>
      <c r="C661" s="59"/>
      <c r="D661" s="59"/>
      <c r="E661" s="47">
        <v>0.24</v>
      </c>
      <c r="F661" s="38" t="s">
        <v>348</v>
      </c>
    </row>
    <row r="662" spans="1:6" ht="34.5" customHeight="1">
      <c r="A662" s="25">
        <v>43636</v>
      </c>
      <c r="B662" s="59" t="s">
        <v>20</v>
      </c>
      <c r="C662" s="59"/>
      <c r="D662" s="59"/>
      <c r="E662" s="47">
        <v>0.26</v>
      </c>
      <c r="F662" s="38" t="s">
        <v>348</v>
      </c>
    </row>
    <row r="663" spans="1:6" ht="34.5" customHeight="1">
      <c r="A663" s="25">
        <v>43636</v>
      </c>
      <c r="B663" s="59" t="s">
        <v>20</v>
      </c>
      <c r="C663" s="59"/>
      <c r="D663" s="59"/>
      <c r="E663" s="47">
        <v>0.4</v>
      </c>
      <c r="F663" s="38" t="s">
        <v>348</v>
      </c>
    </row>
    <row r="664" spans="1:6" ht="34.5" customHeight="1">
      <c r="A664" s="25">
        <v>43636</v>
      </c>
      <c r="B664" s="59" t="s">
        <v>20</v>
      </c>
      <c r="C664" s="59"/>
      <c r="D664" s="59"/>
      <c r="E664" s="47">
        <v>0.42</v>
      </c>
      <c r="F664" s="38" t="s">
        <v>348</v>
      </c>
    </row>
    <row r="665" spans="1:6" ht="34.5" customHeight="1">
      <c r="A665" s="25">
        <v>43636</v>
      </c>
      <c r="B665" s="59" t="s">
        <v>20</v>
      </c>
      <c r="C665" s="59"/>
      <c r="D665" s="59"/>
      <c r="E665" s="47">
        <v>0.79</v>
      </c>
      <c r="F665" s="38" t="s">
        <v>348</v>
      </c>
    </row>
    <row r="666" spans="1:6" ht="39" customHeight="1">
      <c r="A666" s="25">
        <v>43636</v>
      </c>
      <c r="B666" s="77" t="s">
        <v>389</v>
      </c>
      <c r="C666" s="59"/>
      <c r="D666" s="59"/>
      <c r="E666" s="47">
        <v>500</v>
      </c>
      <c r="F666" s="38" t="s">
        <v>353</v>
      </c>
    </row>
    <row r="667" spans="1:6" ht="34.5" customHeight="1">
      <c r="A667" s="25">
        <v>43637</v>
      </c>
      <c r="B667" s="59" t="s">
        <v>20</v>
      </c>
      <c r="C667" s="59"/>
      <c r="D667" s="59"/>
      <c r="E667" s="47">
        <v>0.39</v>
      </c>
      <c r="F667" s="38" t="s">
        <v>348</v>
      </c>
    </row>
    <row r="668" spans="1:6" ht="34.5" customHeight="1">
      <c r="A668" s="25">
        <v>43637</v>
      </c>
      <c r="B668" s="59" t="s">
        <v>20</v>
      </c>
      <c r="C668" s="59"/>
      <c r="D668" s="59"/>
      <c r="E668" s="47">
        <v>0.45</v>
      </c>
      <c r="F668" s="38" t="s">
        <v>348</v>
      </c>
    </row>
    <row r="669" spans="1:6" ht="34.5" customHeight="1">
      <c r="A669" s="25">
        <v>43639</v>
      </c>
      <c r="B669" s="59" t="s">
        <v>20</v>
      </c>
      <c r="C669" s="59"/>
      <c r="D669" s="59"/>
      <c r="E669" s="47">
        <v>0.25</v>
      </c>
      <c r="F669" s="38" t="s">
        <v>348</v>
      </c>
    </row>
    <row r="670" spans="1:6" ht="34.5" customHeight="1">
      <c r="A670" s="25">
        <v>43639</v>
      </c>
      <c r="B670" s="59" t="s">
        <v>20</v>
      </c>
      <c r="C670" s="59"/>
      <c r="D670" s="59"/>
      <c r="E670" s="47">
        <v>0.37</v>
      </c>
      <c r="F670" s="38" t="s">
        <v>348</v>
      </c>
    </row>
    <row r="671" spans="1:6" ht="34.5" customHeight="1">
      <c r="A671" s="25">
        <v>43639</v>
      </c>
      <c r="B671" s="59" t="s">
        <v>20</v>
      </c>
      <c r="C671" s="59"/>
      <c r="D671" s="59"/>
      <c r="E671" s="47">
        <v>0.48</v>
      </c>
      <c r="F671" s="38" t="s">
        <v>348</v>
      </c>
    </row>
    <row r="672" spans="1:6" ht="34.5" customHeight="1">
      <c r="A672" s="25">
        <v>43639</v>
      </c>
      <c r="B672" s="59" t="s">
        <v>20</v>
      </c>
      <c r="C672" s="59"/>
      <c r="D672" s="59"/>
      <c r="E672" s="47">
        <v>0.75</v>
      </c>
      <c r="F672" s="38" t="s">
        <v>348</v>
      </c>
    </row>
    <row r="673" spans="1:6" ht="34.5" customHeight="1">
      <c r="A673" s="25">
        <v>43640</v>
      </c>
      <c r="B673" s="77" t="s">
        <v>391</v>
      </c>
      <c r="C673" s="59"/>
      <c r="D673" s="59"/>
      <c r="E673" s="47">
        <v>100</v>
      </c>
      <c r="F673" s="38" t="s">
        <v>348</v>
      </c>
    </row>
    <row r="674" spans="1:6" ht="34.5" customHeight="1">
      <c r="A674" s="25">
        <v>43640</v>
      </c>
      <c r="B674" s="77" t="s">
        <v>392</v>
      </c>
      <c r="C674" s="59"/>
      <c r="D674" s="59"/>
      <c r="E674" s="47">
        <v>500</v>
      </c>
      <c r="F674" s="38" t="s">
        <v>353</v>
      </c>
    </row>
    <row r="675" spans="1:6" ht="34.5" customHeight="1">
      <c r="A675" s="25">
        <v>43641</v>
      </c>
      <c r="B675" s="59" t="s">
        <v>20</v>
      </c>
      <c r="C675" s="59"/>
      <c r="D675" s="59"/>
      <c r="E675" s="47">
        <v>0.12</v>
      </c>
      <c r="F675" s="38" t="s">
        <v>348</v>
      </c>
    </row>
    <row r="676" spans="1:6" ht="34.5" customHeight="1">
      <c r="A676" s="25">
        <v>43641</v>
      </c>
      <c r="B676" s="59" t="s">
        <v>20</v>
      </c>
      <c r="C676" s="59"/>
      <c r="D676" s="59"/>
      <c r="E676" s="47">
        <v>0.5</v>
      </c>
      <c r="F676" s="38" t="s">
        <v>348</v>
      </c>
    </row>
    <row r="677" spans="1:6" ht="34.5" customHeight="1">
      <c r="A677" s="25">
        <v>43641</v>
      </c>
      <c r="B677" s="59" t="s">
        <v>20</v>
      </c>
      <c r="C677" s="59"/>
      <c r="D677" s="59"/>
      <c r="E677" s="47">
        <v>0.5</v>
      </c>
      <c r="F677" s="38" t="s">
        <v>348</v>
      </c>
    </row>
    <row r="678" spans="1:6" ht="34.5" customHeight="1">
      <c r="A678" s="25">
        <v>43641</v>
      </c>
      <c r="B678" s="59" t="s">
        <v>20</v>
      </c>
      <c r="C678" s="59"/>
      <c r="D678" s="59"/>
      <c r="E678" s="47">
        <v>0.5</v>
      </c>
      <c r="F678" s="38" t="s">
        <v>348</v>
      </c>
    </row>
    <row r="679" spans="1:6" ht="34.5" customHeight="1">
      <c r="A679" s="25">
        <v>43641</v>
      </c>
      <c r="B679" s="59" t="s">
        <v>20</v>
      </c>
      <c r="C679" s="59"/>
      <c r="D679" s="59"/>
      <c r="E679" s="47">
        <v>0.5</v>
      </c>
      <c r="F679" s="38" t="s">
        <v>348</v>
      </c>
    </row>
    <row r="680" spans="1:6" ht="34.5" customHeight="1">
      <c r="A680" s="25">
        <v>43642</v>
      </c>
      <c r="B680" s="59" t="s">
        <v>20</v>
      </c>
      <c r="C680" s="59"/>
      <c r="D680" s="59"/>
      <c r="E680" s="47">
        <v>0.13</v>
      </c>
      <c r="F680" s="38" t="s">
        <v>348</v>
      </c>
    </row>
    <row r="681" spans="1:6" ht="34.5" customHeight="1">
      <c r="A681" s="25">
        <v>43642</v>
      </c>
      <c r="B681" s="59" t="s">
        <v>20</v>
      </c>
      <c r="C681" s="59"/>
      <c r="D681" s="59"/>
      <c r="E681" s="47">
        <v>0.24</v>
      </c>
      <c r="F681" s="38" t="s">
        <v>348</v>
      </c>
    </row>
    <row r="682" spans="1:6" ht="34.5" customHeight="1">
      <c r="A682" s="25">
        <v>43642</v>
      </c>
      <c r="B682" s="59" t="s">
        <v>20</v>
      </c>
      <c r="C682" s="59"/>
      <c r="D682" s="59"/>
      <c r="E682" s="47">
        <v>0.24</v>
      </c>
      <c r="F682" s="38" t="s">
        <v>348</v>
      </c>
    </row>
    <row r="683" spans="1:6" ht="34.5" customHeight="1">
      <c r="A683" s="25">
        <v>43642</v>
      </c>
      <c r="B683" s="59" t="s">
        <v>20</v>
      </c>
      <c r="C683" s="59"/>
      <c r="D683" s="59"/>
      <c r="E683" s="47">
        <v>0.34</v>
      </c>
      <c r="F683" s="38" t="s">
        <v>348</v>
      </c>
    </row>
    <row r="684" spans="1:6" ht="34.5" customHeight="1">
      <c r="A684" s="25">
        <v>43642</v>
      </c>
      <c r="B684" s="59" t="s">
        <v>20</v>
      </c>
      <c r="C684" s="59"/>
      <c r="D684" s="59"/>
      <c r="E684" s="47">
        <v>0.7</v>
      </c>
      <c r="F684" s="38" t="s">
        <v>348</v>
      </c>
    </row>
    <row r="685" spans="1:6" ht="42.75" customHeight="1">
      <c r="A685" s="25">
        <v>43642</v>
      </c>
      <c r="B685" s="59" t="s">
        <v>20</v>
      </c>
      <c r="C685" s="59"/>
      <c r="D685" s="59"/>
      <c r="E685" s="47">
        <v>0.91</v>
      </c>
      <c r="F685" s="38" t="s">
        <v>348</v>
      </c>
    </row>
    <row r="686" spans="1:6" ht="45" customHeight="1">
      <c r="A686" s="25">
        <v>43643</v>
      </c>
      <c r="B686" s="59" t="s">
        <v>20</v>
      </c>
      <c r="C686" s="59"/>
      <c r="D686" s="59"/>
      <c r="E686" s="47">
        <v>0.24</v>
      </c>
      <c r="F686" s="38" t="s">
        <v>348</v>
      </c>
    </row>
    <row r="687" spans="1:6" ht="50.25" customHeight="1">
      <c r="A687" s="25">
        <v>43643</v>
      </c>
      <c r="B687" s="59" t="s">
        <v>20</v>
      </c>
      <c r="C687" s="59"/>
      <c r="D687" s="59"/>
      <c r="E687" s="47">
        <v>0.4</v>
      </c>
      <c r="F687" s="38" t="s">
        <v>348</v>
      </c>
    </row>
    <row r="688" spans="1:6" ht="50.25" customHeight="1">
      <c r="A688" s="25">
        <v>43643</v>
      </c>
      <c r="B688" s="59" t="s">
        <v>20</v>
      </c>
      <c r="C688" s="59"/>
      <c r="D688" s="59"/>
      <c r="E688" s="47">
        <v>0.46</v>
      </c>
      <c r="F688" s="38" t="s">
        <v>348</v>
      </c>
    </row>
    <row r="689" spans="1:6" ht="50.25" customHeight="1">
      <c r="A689" s="25">
        <v>43643</v>
      </c>
      <c r="B689" s="59" t="s">
        <v>20</v>
      </c>
      <c r="C689" s="59"/>
      <c r="D689" s="59"/>
      <c r="E689" s="47">
        <v>0.47</v>
      </c>
      <c r="F689" s="38" t="s">
        <v>348</v>
      </c>
    </row>
    <row r="690" spans="1:6" ht="50.25" customHeight="1">
      <c r="A690" s="25">
        <v>43643</v>
      </c>
      <c r="B690" s="59" t="s">
        <v>20</v>
      </c>
      <c r="C690" s="59"/>
      <c r="D690" s="59"/>
      <c r="E690" s="47">
        <v>0.5</v>
      </c>
      <c r="F690" s="38" t="s">
        <v>348</v>
      </c>
    </row>
    <row r="691" spans="1:6" ht="50.25" customHeight="1">
      <c r="A691" s="25">
        <v>43643</v>
      </c>
      <c r="B691" s="59" t="s">
        <v>20</v>
      </c>
      <c r="C691" s="59"/>
      <c r="D691" s="59"/>
      <c r="E691" s="47">
        <v>0.5</v>
      </c>
      <c r="F691" s="38" t="s">
        <v>348</v>
      </c>
    </row>
    <row r="692" spans="1:6" ht="50.25" customHeight="1">
      <c r="A692" s="25">
        <v>43643</v>
      </c>
      <c r="B692" s="59" t="s">
        <v>20</v>
      </c>
      <c r="C692" s="59"/>
      <c r="D692" s="59"/>
      <c r="E692" s="47">
        <v>0.56</v>
      </c>
      <c r="F692" s="38" t="s">
        <v>348</v>
      </c>
    </row>
    <row r="693" spans="1:6" ht="50.25" customHeight="1">
      <c r="A693" s="25">
        <v>43643</v>
      </c>
      <c r="B693" s="59" t="s">
        <v>20</v>
      </c>
      <c r="C693" s="59"/>
      <c r="D693" s="59"/>
      <c r="E693" s="47">
        <v>0.76</v>
      </c>
      <c r="F693" s="38" t="s">
        <v>348</v>
      </c>
    </row>
    <row r="694" spans="1:6" ht="50.25" customHeight="1">
      <c r="A694" s="25">
        <v>43643</v>
      </c>
      <c r="B694" s="59" t="s">
        <v>20</v>
      </c>
      <c r="C694" s="59"/>
      <c r="D694" s="59"/>
      <c r="E694" s="47">
        <v>0.94</v>
      </c>
      <c r="F694" s="38" t="s">
        <v>348</v>
      </c>
    </row>
    <row r="695" spans="1:6" ht="34.5" customHeight="1">
      <c r="A695" s="25">
        <v>43643</v>
      </c>
      <c r="B695" s="59" t="s">
        <v>20</v>
      </c>
      <c r="C695" s="59"/>
      <c r="D695" s="59"/>
      <c r="E695" s="47">
        <v>40</v>
      </c>
      <c r="F695" s="38" t="s">
        <v>348</v>
      </c>
    </row>
    <row r="696" spans="1:6" ht="63" customHeight="1">
      <c r="A696" s="25">
        <v>43643</v>
      </c>
      <c r="B696" s="59" t="s">
        <v>393</v>
      </c>
      <c r="C696" s="59"/>
      <c r="D696" s="59"/>
      <c r="E696" s="47">
        <v>13789.57</v>
      </c>
      <c r="F696" s="38" t="s">
        <v>348</v>
      </c>
    </row>
    <row r="697" spans="1:6" ht="62.25" customHeight="1">
      <c r="A697" s="25">
        <v>43643</v>
      </c>
      <c r="B697" s="59" t="s">
        <v>393</v>
      </c>
      <c r="C697" s="59"/>
      <c r="D697" s="59"/>
      <c r="E697" s="47">
        <f>46292.68-E696</f>
        <v>32503.11</v>
      </c>
      <c r="F697" s="38" t="s">
        <v>353</v>
      </c>
    </row>
    <row r="698" spans="1:6" ht="42.75" customHeight="1">
      <c r="A698" s="25">
        <v>43644</v>
      </c>
      <c r="B698" s="59" t="s">
        <v>20</v>
      </c>
      <c r="C698" s="59"/>
      <c r="D698" s="59"/>
      <c r="E698" s="47">
        <v>0.05</v>
      </c>
      <c r="F698" s="38" t="s">
        <v>353</v>
      </c>
    </row>
    <row r="699" spans="1:6" ht="42.75" customHeight="1">
      <c r="A699" s="25">
        <v>43644</v>
      </c>
      <c r="B699" s="59" t="s">
        <v>20</v>
      </c>
      <c r="C699" s="59"/>
      <c r="D699" s="59"/>
      <c r="E699" s="47">
        <v>0.56</v>
      </c>
      <c r="F699" s="38" t="s">
        <v>353</v>
      </c>
    </row>
    <row r="700" spans="1:6" ht="42.75" customHeight="1">
      <c r="A700" s="25">
        <v>43644</v>
      </c>
      <c r="B700" s="59" t="s">
        <v>20</v>
      </c>
      <c r="C700" s="59"/>
      <c r="D700" s="59"/>
      <c r="E700" s="47">
        <v>0.8</v>
      </c>
      <c r="F700" s="38" t="s">
        <v>353</v>
      </c>
    </row>
    <row r="701" spans="1:6" ht="42.75" customHeight="1">
      <c r="A701" s="25">
        <v>43646</v>
      </c>
      <c r="B701" s="59" t="s">
        <v>20</v>
      </c>
      <c r="C701" s="59"/>
      <c r="D701" s="59"/>
      <c r="E701" s="47">
        <v>0.5</v>
      </c>
      <c r="F701" s="38" t="s">
        <v>353</v>
      </c>
    </row>
    <row r="702" spans="1:6" ht="42.75" customHeight="1">
      <c r="A702" s="25">
        <v>43646</v>
      </c>
      <c r="B702" s="59" t="s">
        <v>20</v>
      </c>
      <c r="C702" s="59"/>
      <c r="D702" s="59"/>
      <c r="E702" s="47">
        <v>0.5</v>
      </c>
      <c r="F702" s="38" t="s">
        <v>353</v>
      </c>
    </row>
    <row r="703" spans="1:6" ht="42.75" customHeight="1">
      <c r="A703" s="25">
        <v>43646</v>
      </c>
      <c r="B703" s="59" t="s">
        <v>20</v>
      </c>
      <c r="C703" s="59"/>
      <c r="D703" s="59"/>
      <c r="E703" s="47">
        <v>0.53</v>
      </c>
      <c r="F703" s="38" t="s">
        <v>353</v>
      </c>
    </row>
    <row r="704" spans="1:6" ht="42.75" customHeight="1">
      <c r="A704" s="25">
        <v>43646</v>
      </c>
      <c r="B704" s="59" t="s">
        <v>20</v>
      </c>
      <c r="C704" s="59"/>
      <c r="D704" s="59"/>
      <c r="E704" s="47">
        <v>0.87</v>
      </c>
      <c r="F704" s="38" t="s">
        <v>353</v>
      </c>
    </row>
    <row r="705" spans="1:6" ht="42.75" customHeight="1">
      <c r="A705" s="25">
        <v>43646</v>
      </c>
      <c r="B705" s="59" t="s">
        <v>20</v>
      </c>
      <c r="C705" s="59"/>
      <c r="D705" s="59"/>
      <c r="E705" s="47">
        <v>0.99</v>
      </c>
      <c r="F705" s="38" t="s">
        <v>353</v>
      </c>
    </row>
    <row r="706" spans="1:6" ht="30" customHeight="1">
      <c r="A706" s="25">
        <v>43647</v>
      </c>
      <c r="B706" s="77" t="s">
        <v>396</v>
      </c>
      <c r="C706" s="59"/>
      <c r="D706" s="59"/>
      <c r="E706" s="47">
        <v>100</v>
      </c>
      <c r="F706" s="38" t="s">
        <v>353</v>
      </c>
    </row>
    <row r="707" spans="1:6" ht="30" customHeight="1">
      <c r="A707" s="25">
        <v>43647</v>
      </c>
      <c r="B707" s="77" t="s">
        <v>397</v>
      </c>
      <c r="C707" s="59"/>
      <c r="D707" s="59"/>
      <c r="E707" s="47">
        <v>2000</v>
      </c>
      <c r="F707" s="38" t="s">
        <v>41</v>
      </c>
    </row>
    <row r="708" spans="1:6" ht="30" customHeight="1">
      <c r="A708" s="25">
        <v>43647</v>
      </c>
      <c r="B708" s="59" t="s">
        <v>398</v>
      </c>
      <c r="C708" s="59"/>
      <c r="D708" s="59"/>
      <c r="E708" s="47">
        <v>100</v>
      </c>
      <c r="F708" s="38" t="s">
        <v>34</v>
      </c>
    </row>
    <row r="709" spans="1:6" ht="30" customHeight="1">
      <c r="A709" s="25">
        <v>43648</v>
      </c>
      <c r="B709" s="59" t="s">
        <v>20</v>
      </c>
      <c r="C709" s="59"/>
      <c r="D709" s="59"/>
      <c r="E709" s="47">
        <v>0.24</v>
      </c>
      <c r="F709" s="38" t="s">
        <v>353</v>
      </c>
    </row>
    <row r="710" spans="1:6" ht="30" customHeight="1">
      <c r="A710" s="25">
        <v>43648</v>
      </c>
      <c r="B710" s="59" t="s">
        <v>20</v>
      </c>
      <c r="C710" s="59"/>
      <c r="D710" s="59"/>
      <c r="E710" s="47">
        <v>0.24</v>
      </c>
      <c r="F710" s="38" t="s">
        <v>353</v>
      </c>
    </row>
    <row r="711" spans="1:6" ht="30" customHeight="1">
      <c r="A711" s="25">
        <v>43648</v>
      </c>
      <c r="B711" s="59" t="s">
        <v>20</v>
      </c>
      <c r="C711" s="59"/>
      <c r="D711" s="59"/>
      <c r="E711" s="47">
        <v>0.4</v>
      </c>
      <c r="F711" s="38" t="s">
        <v>353</v>
      </c>
    </row>
    <row r="712" spans="1:6" ht="30" customHeight="1">
      <c r="A712" s="25">
        <v>43648</v>
      </c>
      <c r="B712" s="59" t="s">
        <v>20</v>
      </c>
      <c r="C712" s="59"/>
      <c r="D712" s="59"/>
      <c r="E712" s="47">
        <v>0.4</v>
      </c>
      <c r="F712" s="38" t="s">
        <v>353</v>
      </c>
    </row>
    <row r="713" spans="1:6" ht="30" customHeight="1">
      <c r="A713" s="25">
        <v>43648</v>
      </c>
      <c r="B713" s="18" t="s">
        <v>399</v>
      </c>
      <c r="C713" s="59"/>
      <c r="D713" s="59"/>
      <c r="E713" s="47">
        <v>200</v>
      </c>
      <c r="F713" s="123" t="s">
        <v>400</v>
      </c>
    </row>
    <row r="714" spans="1:6" ht="30" customHeight="1">
      <c r="A714" s="25">
        <v>43648</v>
      </c>
      <c r="B714" s="77" t="s">
        <v>401</v>
      </c>
      <c r="C714" s="59"/>
      <c r="D714" s="59"/>
      <c r="E714" s="47">
        <v>900</v>
      </c>
      <c r="F714" s="38" t="s">
        <v>353</v>
      </c>
    </row>
    <row r="715" spans="1:6" ht="30" customHeight="1">
      <c r="A715" s="25">
        <v>43648</v>
      </c>
      <c r="B715" s="77" t="s">
        <v>401</v>
      </c>
      <c r="C715" s="59"/>
      <c r="D715" s="59"/>
      <c r="E715" s="47">
        <v>6200</v>
      </c>
      <c r="F715" s="123" t="s">
        <v>400</v>
      </c>
    </row>
    <row r="716" spans="1:6" ht="30" customHeight="1">
      <c r="A716" s="25">
        <v>43648</v>
      </c>
      <c r="B716" s="77" t="s">
        <v>401</v>
      </c>
      <c r="C716" s="59"/>
      <c r="D716" s="59"/>
      <c r="E716" s="47">
        <v>1550</v>
      </c>
      <c r="F716" s="38" t="s">
        <v>402</v>
      </c>
    </row>
    <row r="717" spans="1:6" ht="30" customHeight="1">
      <c r="A717" s="25">
        <v>43649</v>
      </c>
      <c r="B717" s="59" t="s">
        <v>20</v>
      </c>
      <c r="C717" s="59"/>
      <c r="D717" s="59"/>
      <c r="E717" s="47">
        <v>0.45</v>
      </c>
      <c r="F717" s="38" t="s">
        <v>353</v>
      </c>
    </row>
    <row r="718" spans="1:6" ht="30" customHeight="1">
      <c r="A718" s="25">
        <v>43649</v>
      </c>
      <c r="B718" s="77" t="s">
        <v>405</v>
      </c>
      <c r="C718" s="59"/>
      <c r="D718" s="59"/>
      <c r="E718" s="47">
        <v>4650</v>
      </c>
      <c r="F718" s="123" t="s">
        <v>400</v>
      </c>
    </row>
    <row r="719" spans="1:6" ht="30" customHeight="1">
      <c r="A719" s="25">
        <v>43649</v>
      </c>
      <c r="B719" s="77" t="s">
        <v>405</v>
      </c>
      <c r="C719" s="59"/>
      <c r="D719" s="59"/>
      <c r="E719" s="47">
        <v>2870</v>
      </c>
      <c r="F719" s="38" t="s">
        <v>402</v>
      </c>
    </row>
    <row r="720" spans="1:6" ht="30" customHeight="1">
      <c r="A720" s="25">
        <v>43649</v>
      </c>
      <c r="B720" s="18" t="s">
        <v>406</v>
      </c>
      <c r="C720" s="59"/>
      <c r="D720" s="59"/>
      <c r="E720" s="47">
        <v>800</v>
      </c>
      <c r="F720" s="123" t="s">
        <v>400</v>
      </c>
    </row>
    <row r="721" spans="1:6" ht="30" customHeight="1">
      <c r="A721" s="25">
        <v>43650</v>
      </c>
      <c r="B721" s="59" t="s">
        <v>20</v>
      </c>
      <c r="C721" s="59"/>
      <c r="D721" s="59"/>
      <c r="E721" s="47">
        <v>0.16</v>
      </c>
      <c r="F721" s="38" t="s">
        <v>353</v>
      </c>
    </row>
    <row r="722" spans="1:6" ht="30" customHeight="1">
      <c r="A722" s="25">
        <v>43650</v>
      </c>
      <c r="B722" s="59" t="s">
        <v>20</v>
      </c>
      <c r="C722" s="59"/>
      <c r="D722" s="59"/>
      <c r="E722" s="47">
        <v>0.24</v>
      </c>
      <c r="F722" s="38" t="s">
        <v>353</v>
      </c>
    </row>
    <row r="723" spans="1:6" ht="30" customHeight="1">
      <c r="A723" s="25">
        <v>43650</v>
      </c>
      <c r="B723" s="59" t="s">
        <v>20</v>
      </c>
      <c r="C723" s="59"/>
      <c r="D723" s="59"/>
      <c r="E723" s="47">
        <v>0.61</v>
      </c>
      <c r="F723" s="38" t="s">
        <v>353</v>
      </c>
    </row>
    <row r="724" spans="1:6" ht="30" customHeight="1">
      <c r="A724" s="25">
        <v>43650</v>
      </c>
      <c r="B724" s="59" t="s">
        <v>20</v>
      </c>
      <c r="C724" s="59"/>
      <c r="D724" s="59"/>
      <c r="E724" s="47">
        <v>0.7</v>
      </c>
      <c r="F724" s="38" t="s">
        <v>353</v>
      </c>
    </row>
    <row r="725" spans="1:6" ht="30" customHeight="1">
      <c r="A725" s="25">
        <v>43650</v>
      </c>
      <c r="B725" s="18" t="s">
        <v>407</v>
      </c>
      <c r="C725" s="59"/>
      <c r="D725" s="59"/>
      <c r="E725" s="47">
        <v>700</v>
      </c>
      <c r="F725" s="123" t="s">
        <v>400</v>
      </c>
    </row>
    <row r="726" spans="1:6" ht="30" customHeight="1">
      <c r="A726" s="25">
        <v>43650</v>
      </c>
      <c r="B726" s="77" t="s">
        <v>408</v>
      </c>
      <c r="C726" s="59"/>
      <c r="D726" s="59"/>
      <c r="E726" s="47">
        <v>66</v>
      </c>
      <c r="F726" s="38" t="s">
        <v>353</v>
      </c>
    </row>
    <row r="727" spans="1:6" ht="30" customHeight="1">
      <c r="A727" s="25">
        <v>43650</v>
      </c>
      <c r="B727" s="77" t="s">
        <v>408</v>
      </c>
      <c r="C727" s="59"/>
      <c r="D727" s="59"/>
      <c r="E727" s="47">
        <v>1000</v>
      </c>
      <c r="F727" s="38" t="s">
        <v>402</v>
      </c>
    </row>
    <row r="728" spans="1:6" ht="30" customHeight="1">
      <c r="A728" s="25">
        <v>43650</v>
      </c>
      <c r="B728" s="77" t="s">
        <v>408</v>
      </c>
      <c r="C728" s="59"/>
      <c r="D728" s="59"/>
      <c r="E728" s="47">
        <v>200</v>
      </c>
      <c r="F728" s="123" t="s">
        <v>400</v>
      </c>
    </row>
    <row r="729" spans="1:6" ht="30" customHeight="1">
      <c r="A729" s="25">
        <v>43651</v>
      </c>
      <c r="B729" s="59" t="s">
        <v>20</v>
      </c>
      <c r="C729" s="59"/>
      <c r="D729" s="59"/>
      <c r="E729" s="47">
        <v>0.01</v>
      </c>
      <c r="F729" s="38" t="s">
        <v>353</v>
      </c>
    </row>
    <row r="730" spans="1:6" ht="30" customHeight="1">
      <c r="A730" s="25">
        <v>43651</v>
      </c>
      <c r="B730" s="59" t="s">
        <v>409</v>
      </c>
      <c r="C730" s="59" t="s">
        <v>410</v>
      </c>
      <c r="D730" s="59" t="s">
        <v>411</v>
      </c>
      <c r="E730" s="47">
        <v>0.1</v>
      </c>
      <c r="F730" s="38" t="s">
        <v>353</v>
      </c>
    </row>
    <row r="731" spans="1:6" ht="28.5" customHeight="1">
      <c r="A731" s="25">
        <v>43651</v>
      </c>
      <c r="B731" s="59" t="s">
        <v>20</v>
      </c>
      <c r="C731" s="59"/>
      <c r="D731" s="59"/>
      <c r="E731" s="47">
        <v>0.93</v>
      </c>
      <c r="F731" s="38" t="s">
        <v>353</v>
      </c>
    </row>
    <row r="732" spans="1:6" ht="28.5" customHeight="1">
      <c r="A732" s="25">
        <v>43653</v>
      </c>
      <c r="B732" s="59" t="s">
        <v>20</v>
      </c>
      <c r="C732" s="59"/>
      <c r="D732" s="59"/>
      <c r="E732" s="47">
        <v>0.12</v>
      </c>
      <c r="F732" s="38" t="s">
        <v>353</v>
      </c>
    </row>
    <row r="733" spans="1:6" ht="28.5" customHeight="1">
      <c r="A733" s="25">
        <v>43653</v>
      </c>
      <c r="B733" s="59" t="s">
        <v>20</v>
      </c>
      <c r="C733" s="59"/>
      <c r="D733" s="59"/>
      <c r="E733" s="47">
        <v>0.16</v>
      </c>
      <c r="F733" s="38" t="s">
        <v>353</v>
      </c>
    </row>
    <row r="734" spans="1:6" ht="28.5" customHeight="1">
      <c r="A734" s="25">
        <v>43653</v>
      </c>
      <c r="B734" s="59" t="s">
        <v>20</v>
      </c>
      <c r="C734" s="59"/>
      <c r="D734" s="59"/>
      <c r="E734" s="47">
        <v>0.22</v>
      </c>
      <c r="F734" s="38" t="s">
        <v>353</v>
      </c>
    </row>
    <row r="735" spans="1:6" ht="28.5" customHeight="1">
      <c r="A735" s="25">
        <v>43653</v>
      </c>
      <c r="B735" s="59" t="s">
        <v>20</v>
      </c>
      <c r="C735" s="59"/>
      <c r="D735" s="59"/>
      <c r="E735" s="47">
        <v>0.24</v>
      </c>
      <c r="F735" s="38" t="s">
        <v>353</v>
      </c>
    </row>
    <row r="736" spans="1:6" ht="28.5" customHeight="1">
      <c r="A736" s="25">
        <v>43653</v>
      </c>
      <c r="B736" s="59" t="s">
        <v>20</v>
      </c>
      <c r="C736" s="59"/>
      <c r="D736" s="59"/>
      <c r="E736" s="47">
        <v>0.32</v>
      </c>
      <c r="F736" s="38" t="s">
        <v>353</v>
      </c>
    </row>
    <row r="737" spans="1:6" ht="28.5" customHeight="1">
      <c r="A737" s="25">
        <v>43653</v>
      </c>
      <c r="B737" s="59" t="s">
        <v>20</v>
      </c>
      <c r="C737" s="59"/>
      <c r="D737" s="59"/>
      <c r="E737" s="47">
        <v>0.32</v>
      </c>
      <c r="F737" s="38" t="s">
        <v>353</v>
      </c>
    </row>
    <row r="738" spans="1:6" ht="28.5" customHeight="1">
      <c r="A738" s="25">
        <v>43653</v>
      </c>
      <c r="B738" s="59" t="s">
        <v>20</v>
      </c>
      <c r="C738" s="59"/>
      <c r="D738" s="59"/>
      <c r="E738" s="47">
        <v>0.36</v>
      </c>
      <c r="F738" s="38" t="s">
        <v>353</v>
      </c>
    </row>
    <row r="739" spans="1:6" ht="28.5" customHeight="1">
      <c r="A739" s="25">
        <v>43653</v>
      </c>
      <c r="B739" s="59" t="s">
        <v>20</v>
      </c>
      <c r="C739" s="59"/>
      <c r="D739" s="59"/>
      <c r="E739" s="47">
        <v>0.38</v>
      </c>
      <c r="F739" s="38" t="s">
        <v>353</v>
      </c>
    </row>
    <row r="740" spans="1:6" ht="28.5" customHeight="1">
      <c r="A740" s="25">
        <v>43653</v>
      </c>
      <c r="B740" s="59" t="s">
        <v>20</v>
      </c>
      <c r="C740" s="59"/>
      <c r="D740" s="59"/>
      <c r="E740" s="47">
        <v>0.4</v>
      </c>
      <c r="F740" s="38" t="s">
        <v>353</v>
      </c>
    </row>
    <row r="741" spans="1:6" ht="28.5" customHeight="1">
      <c r="A741" s="25">
        <v>43653</v>
      </c>
      <c r="B741" s="59" t="s">
        <v>20</v>
      </c>
      <c r="C741" s="59"/>
      <c r="D741" s="59"/>
      <c r="E741" s="47">
        <v>0.59</v>
      </c>
      <c r="F741" s="38" t="s">
        <v>353</v>
      </c>
    </row>
    <row r="742" spans="1:6" ht="28.5" customHeight="1">
      <c r="A742" s="25">
        <v>43653</v>
      </c>
      <c r="B742" s="59" t="s">
        <v>20</v>
      </c>
      <c r="C742" s="59"/>
      <c r="D742" s="59"/>
      <c r="E742" s="47">
        <v>0.98</v>
      </c>
      <c r="F742" s="38" t="s">
        <v>353</v>
      </c>
    </row>
    <row r="743" spans="1:6" ht="28.5" customHeight="1">
      <c r="A743" s="25">
        <v>43654</v>
      </c>
      <c r="B743" s="77" t="s">
        <v>412</v>
      </c>
      <c r="C743" s="59"/>
      <c r="D743" s="59"/>
      <c r="E743" s="47">
        <v>1771.52</v>
      </c>
      <c r="F743" s="38" t="s">
        <v>353</v>
      </c>
    </row>
    <row r="744" spans="1:6" ht="28.5" customHeight="1">
      <c r="A744" s="25">
        <v>43654</v>
      </c>
      <c r="B744" s="77" t="s">
        <v>412</v>
      </c>
      <c r="C744" s="59"/>
      <c r="D744" s="59"/>
      <c r="E744" s="47">
        <f>2747-E743</f>
        <v>975.48</v>
      </c>
      <c r="F744" s="123" t="s">
        <v>400</v>
      </c>
    </row>
    <row r="745" spans="1:6" ht="28.5" customHeight="1">
      <c r="A745" s="25">
        <v>43654</v>
      </c>
      <c r="B745" s="77" t="s">
        <v>412</v>
      </c>
      <c r="C745" s="59"/>
      <c r="D745" s="59"/>
      <c r="E745" s="47">
        <v>800</v>
      </c>
      <c r="F745" s="38" t="s">
        <v>402</v>
      </c>
    </row>
    <row r="746" spans="1:6" ht="28.5" customHeight="1">
      <c r="A746" s="25">
        <v>43654</v>
      </c>
      <c r="B746" s="77" t="s">
        <v>413</v>
      </c>
      <c r="C746" s="59"/>
      <c r="D746" s="59"/>
      <c r="E746" s="47">
        <v>100</v>
      </c>
      <c r="F746" s="38" t="s">
        <v>402</v>
      </c>
    </row>
    <row r="747" spans="1:6" ht="28.5" customHeight="1">
      <c r="A747" s="25">
        <v>43654</v>
      </c>
      <c r="B747" s="59" t="s">
        <v>360</v>
      </c>
      <c r="C747" s="59" t="s">
        <v>361</v>
      </c>
      <c r="D747" s="59" t="s">
        <v>165</v>
      </c>
      <c r="E747" s="47">
        <v>10000</v>
      </c>
      <c r="F747" s="123" t="s">
        <v>400</v>
      </c>
    </row>
    <row r="748" spans="1:6" ht="28.5" customHeight="1">
      <c r="A748" s="25">
        <v>43654</v>
      </c>
      <c r="B748" s="59" t="s">
        <v>414</v>
      </c>
      <c r="C748" s="59"/>
      <c r="D748" s="59"/>
      <c r="E748" s="47">
        <v>100</v>
      </c>
      <c r="F748" s="38" t="s">
        <v>34</v>
      </c>
    </row>
    <row r="749" spans="1:6" ht="28.5" customHeight="1">
      <c r="A749" s="25">
        <v>43654</v>
      </c>
      <c r="B749" s="18" t="s">
        <v>415</v>
      </c>
      <c r="C749" s="59"/>
      <c r="D749" s="59"/>
      <c r="E749" s="47">
        <v>1050</v>
      </c>
      <c r="F749" s="123" t="s">
        <v>400</v>
      </c>
    </row>
    <row r="750" spans="1:6" ht="28.5" customHeight="1">
      <c r="A750" s="25">
        <v>43655</v>
      </c>
      <c r="B750" s="59" t="s">
        <v>20</v>
      </c>
      <c r="C750" s="59"/>
      <c r="D750" s="59"/>
      <c r="E750" s="47">
        <v>0.01</v>
      </c>
      <c r="F750" s="123" t="s">
        <v>400</v>
      </c>
    </row>
    <row r="751" spans="1:6" ht="28.5" customHeight="1">
      <c r="A751" s="25">
        <v>43655</v>
      </c>
      <c r="B751" s="59" t="s">
        <v>20</v>
      </c>
      <c r="C751" s="59"/>
      <c r="D751" s="59"/>
      <c r="E751" s="47">
        <v>0.04</v>
      </c>
      <c r="F751" s="123" t="s">
        <v>400</v>
      </c>
    </row>
    <row r="752" spans="1:6" ht="28.5" customHeight="1">
      <c r="A752" s="25">
        <v>43655</v>
      </c>
      <c r="B752" s="59" t="s">
        <v>20</v>
      </c>
      <c r="C752" s="59"/>
      <c r="D752" s="59"/>
      <c r="E752" s="47">
        <v>0.06</v>
      </c>
      <c r="F752" s="123" t="s">
        <v>400</v>
      </c>
    </row>
    <row r="753" spans="1:6" ht="28.5" customHeight="1">
      <c r="A753" s="25">
        <v>43655</v>
      </c>
      <c r="B753" s="59" t="s">
        <v>20</v>
      </c>
      <c r="C753" s="59"/>
      <c r="D753" s="59"/>
      <c r="E753" s="47">
        <v>0.08</v>
      </c>
      <c r="F753" s="123" t="s">
        <v>400</v>
      </c>
    </row>
    <row r="754" spans="1:6" ht="28.5" customHeight="1">
      <c r="A754" s="25">
        <v>43655</v>
      </c>
      <c r="B754" s="59" t="s">
        <v>20</v>
      </c>
      <c r="C754" s="59"/>
      <c r="D754" s="59"/>
      <c r="E754" s="47">
        <v>0.2</v>
      </c>
      <c r="F754" s="123" t="s">
        <v>400</v>
      </c>
    </row>
    <row r="755" spans="1:6" ht="28.5" customHeight="1">
      <c r="A755" s="25">
        <v>43655</v>
      </c>
      <c r="B755" s="59" t="s">
        <v>20</v>
      </c>
      <c r="C755" s="59"/>
      <c r="D755" s="59"/>
      <c r="E755" s="47">
        <v>0.34</v>
      </c>
      <c r="F755" s="123" t="s">
        <v>400</v>
      </c>
    </row>
    <row r="756" spans="1:6" ht="28.5" customHeight="1">
      <c r="A756" s="25">
        <v>43655</v>
      </c>
      <c r="B756" s="59" t="s">
        <v>20</v>
      </c>
      <c r="C756" s="59"/>
      <c r="D756" s="59"/>
      <c r="E756" s="47">
        <v>0.36</v>
      </c>
      <c r="F756" s="123" t="s">
        <v>400</v>
      </c>
    </row>
    <row r="757" spans="1:6" ht="28.5" customHeight="1">
      <c r="A757" s="25">
        <v>43655</v>
      </c>
      <c r="B757" s="59" t="s">
        <v>20</v>
      </c>
      <c r="C757" s="59"/>
      <c r="D757" s="59"/>
      <c r="E757" s="47">
        <v>0.46</v>
      </c>
      <c r="F757" s="123" t="s">
        <v>400</v>
      </c>
    </row>
    <row r="758" spans="1:6" ht="28.5" customHeight="1">
      <c r="A758" s="25">
        <v>43655</v>
      </c>
      <c r="B758" s="59" t="s">
        <v>20</v>
      </c>
      <c r="C758" s="59"/>
      <c r="D758" s="59"/>
      <c r="E758" s="47">
        <v>0.47</v>
      </c>
      <c r="F758" s="123" t="s">
        <v>400</v>
      </c>
    </row>
    <row r="759" spans="1:6" ht="28.5" customHeight="1">
      <c r="A759" s="25">
        <v>43655</v>
      </c>
      <c r="B759" s="59" t="s">
        <v>20</v>
      </c>
      <c r="C759" s="59"/>
      <c r="D759" s="59"/>
      <c r="E759" s="47">
        <v>0.49</v>
      </c>
      <c r="F759" s="123" t="s">
        <v>400</v>
      </c>
    </row>
    <row r="760" spans="1:6" ht="28.5" customHeight="1">
      <c r="A760" s="25">
        <v>43655</v>
      </c>
      <c r="B760" s="59" t="s">
        <v>416</v>
      </c>
      <c r="C760" s="59" t="s">
        <v>417</v>
      </c>
      <c r="D760" s="59" t="s">
        <v>418</v>
      </c>
      <c r="E760" s="47">
        <v>0.62</v>
      </c>
      <c r="F760" s="123" t="s">
        <v>400</v>
      </c>
    </row>
    <row r="761" spans="1:6" ht="28.5" customHeight="1">
      <c r="A761" s="25">
        <v>43655</v>
      </c>
      <c r="B761" s="77" t="s">
        <v>419</v>
      </c>
      <c r="C761" s="59"/>
      <c r="D761" s="59"/>
      <c r="E761" s="47">
        <v>1117</v>
      </c>
      <c r="F761" s="123" t="s">
        <v>400</v>
      </c>
    </row>
    <row r="762" spans="1:6" ht="28.5" customHeight="1">
      <c r="A762" s="25">
        <v>43656</v>
      </c>
      <c r="B762" s="59" t="s">
        <v>20</v>
      </c>
      <c r="C762" s="59"/>
      <c r="D762" s="59"/>
      <c r="E762" s="47">
        <v>0.02</v>
      </c>
      <c r="F762" s="123" t="s">
        <v>400</v>
      </c>
    </row>
    <row r="763" spans="1:6" ht="28.5" customHeight="1">
      <c r="A763" s="25">
        <v>43656</v>
      </c>
      <c r="B763" s="59" t="s">
        <v>20</v>
      </c>
      <c r="C763" s="59"/>
      <c r="D763" s="59"/>
      <c r="E763" s="47">
        <v>0.03</v>
      </c>
      <c r="F763" s="123" t="s">
        <v>400</v>
      </c>
    </row>
    <row r="764" spans="1:6" ht="28.5" customHeight="1">
      <c r="A764" s="25">
        <v>43656</v>
      </c>
      <c r="B764" s="59" t="s">
        <v>20</v>
      </c>
      <c r="C764" s="59"/>
      <c r="D764" s="59"/>
      <c r="E764" s="47">
        <v>0.07</v>
      </c>
      <c r="F764" s="123" t="s">
        <v>400</v>
      </c>
    </row>
    <row r="765" spans="1:6" ht="29.25" customHeight="1">
      <c r="A765" s="25">
        <v>43656</v>
      </c>
      <c r="B765" s="59" t="s">
        <v>20</v>
      </c>
      <c r="C765" s="59"/>
      <c r="D765" s="59"/>
      <c r="E765" s="47">
        <v>0.12</v>
      </c>
      <c r="F765" s="123" t="s">
        <v>400</v>
      </c>
    </row>
    <row r="766" spans="1:6" ht="28.5" customHeight="1">
      <c r="A766" s="25">
        <v>43656</v>
      </c>
      <c r="B766" s="59" t="s">
        <v>20</v>
      </c>
      <c r="C766" s="59"/>
      <c r="D766" s="59"/>
      <c r="E766" s="47">
        <v>0.19</v>
      </c>
      <c r="F766" s="123" t="s">
        <v>400</v>
      </c>
    </row>
    <row r="767" spans="1:6" ht="31.5" customHeight="1">
      <c r="A767" s="25">
        <v>43656</v>
      </c>
      <c r="B767" s="59" t="s">
        <v>20</v>
      </c>
      <c r="C767" s="59"/>
      <c r="D767" s="59"/>
      <c r="E767" s="47">
        <v>0.2</v>
      </c>
      <c r="F767" s="123" t="s">
        <v>400</v>
      </c>
    </row>
    <row r="768" spans="1:6" ht="28.5" customHeight="1">
      <c r="A768" s="25">
        <v>43656</v>
      </c>
      <c r="B768" s="59" t="s">
        <v>20</v>
      </c>
      <c r="C768" s="59"/>
      <c r="D768" s="59"/>
      <c r="E768" s="47">
        <v>0.21</v>
      </c>
      <c r="F768" s="123" t="s">
        <v>400</v>
      </c>
    </row>
    <row r="769" spans="1:6" ht="31.5" customHeight="1">
      <c r="A769" s="25">
        <v>43656</v>
      </c>
      <c r="B769" s="59" t="s">
        <v>20</v>
      </c>
      <c r="C769" s="59"/>
      <c r="D769" s="59"/>
      <c r="E769" s="47">
        <v>0.32</v>
      </c>
      <c r="F769" s="123" t="s">
        <v>400</v>
      </c>
    </row>
    <row r="770" spans="1:6" ht="29.25" customHeight="1">
      <c r="A770" s="25">
        <v>43656</v>
      </c>
      <c r="B770" s="59" t="s">
        <v>20</v>
      </c>
      <c r="C770" s="59"/>
      <c r="D770" s="59"/>
      <c r="E770" s="47">
        <v>0.34</v>
      </c>
      <c r="F770" s="123" t="s">
        <v>400</v>
      </c>
    </row>
    <row r="771" spans="1:6" ht="28.5" customHeight="1">
      <c r="A771" s="25">
        <v>43656</v>
      </c>
      <c r="B771" s="59" t="s">
        <v>20</v>
      </c>
      <c r="C771" s="59"/>
      <c r="D771" s="59"/>
      <c r="E771" s="47">
        <v>0.35</v>
      </c>
      <c r="F771" s="123" t="s">
        <v>400</v>
      </c>
    </row>
    <row r="772" spans="1:6" ht="28.5" customHeight="1">
      <c r="A772" s="25">
        <v>43656</v>
      </c>
      <c r="B772" s="59" t="s">
        <v>20</v>
      </c>
      <c r="C772" s="59"/>
      <c r="D772" s="59"/>
      <c r="E772" s="47">
        <v>0.4</v>
      </c>
      <c r="F772" s="123" t="s">
        <v>400</v>
      </c>
    </row>
    <row r="773" spans="1:6" ht="28.5" customHeight="1">
      <c r="A773" s="25">
        <v>43656</v>
      </c>
      <c r="B773" s="59" t="s">
        <v>20</v>
      </c>
      <c r="C773" s="59"/>
      <c r="D773" s="59"/>
      <c r="E773" s="47">
        <v>0.4</v>
      </c>
      <c r="F773" s="123" t="s">
        <v>400</v>
      </c>
    </row>
    <row r="774" spans="1:6" ht="37.5" customHeight="1">
      <c r="A774" s="25">
        <v>43656</v>
      </c>
      <c r="B774" s="18" t="s">
        <v>423</v>
      </c>
      <c r="C774" s="59"/>
      <c r="D774" s="59"/>
      <c r="E774" s="47">
        <v>20</v>
      </c>
      <c r="F774" s="38" t="s">
        <v>34</v>
      </c>
    </row>
    <row r="775" spans="1:6" ht="28.5" customHeight="1">
      <c r="A775" s="25">
        <v>43656</v>
      </c>
      <c r="B775" s="59" t="s">
        <v>420</v>
      </c>
      <c r="C775" s="59" t="s">
        <v>410</v>
      </c>
      <c r="D775" s="59" t="s">
        <v>128</v>
      </c>
      <c r="E775" s="47">
        <v>1000</v>
      </c>
      <c r="F775" s="123" t="s">
        <v>400</v>
      </c>
    </row>
    <row r="776" spans="1:6" ht="28.5" customHeight="1">
      <c r="A776" s="25">
        <v>43656</v>
      </c>
      <c r="B776" s="18" t="s">
        <v>421</v>
      </c>
      <c r="C776" s="59"/>
      <c r="D776" s="59"/>
      <c r="E776" s="47">
        <v>2100</v>
      </c>
      <c r="F776" s="123" t="s">
        <v>400</v>
      </c>
    </row>
    <row r="777" spans="1:6" ht="31.5" customHeight="1">
      <c r="A777" s="25">
        <v>43658</v>
      </c>
      <c r="B777" s="59" t="s">
        <v>20</v>
      </c>
      <c r="C777" s="59"/>
      <c r="D777" s="59"/>
      <c r="E777" s="47">
        <v>0.02</v>
      </c>
      <c r="F777" s="123" t="s">
        <v>400</v>
      </c>
    </row>
    <row r="778" spans="1:6" ht="27.75" customHeight="1">
      <c r="A778" s="25">
        <v>43658</v>
      </c>
      <c r="B778" s="59" t="s">
        <v>20</v>
      </c>
      <c r="C778" s="59"/>
      <c r="D778" s="59"/>
      <c r="E778" s="47">
        <v>0.05</v>
      </c>
      <c r="F778" s="123" t="s">
        <v>400</v>
      </c>
    </row>
    <row r="779" spans="1:6" ht="35.25" customHeight="1">
      <c r="A779" s="25">
        <v>43658</v>
      </c>
      <c r="B779" s="59" t="s">
        <v>20</v>
      </c>
      <c r="C779" s="59"/>
      <c r="D779" s="59"/>
      <c r="E779" s="47">
        <v>0.76</v>
      </c>
      <c r="F779" s="123" t="s">
        <v>400</v>
      </c>
    </row>
    <row r="780" spans="1:6" ht="28.5" customHeight="1">
      <c r="A780" s="25">
        <v>43660</v>
      </c>
      <c r="B780" s="59" t="s">
        <v>20</v>
      </c>
      <c r="C780" s="59"/>
      <c r="D780" s="59"/>
      <c r="E780" s="47">
        <v>0.04</v>
      </c>
      <c r="F780" s="123" t="s">
        <v>400</v>
      </c>
    </row>
    <row r="781" spans="1:6" ht="28.5" customHeight="1">
      <c r="A781" s="25">
        <v>43660</v>
      </c>
      <c r="B781" s="59" t="s">
        <v>424</v>
      </c>
      <c r="C781" s="59" t="s">
        <v>425</v>
      </c>
      <c r="D781" s="59" t="s">
        <v>128</v>
      </c>
      <c r="E781" s="47">
        <v>0.3</v>
      </c>
      <c r="F781" s="123" t="s">
        <v>400</v>
      </c>
    </row>
    <row r="782" spans="1:6" ht="28.5" customHeight="1">
      <c r="A782" s="25">
        <v>43660</v>
      </c>
      <c r="B782" s="59" t="s">
        <v>20</v>
      </c>
      <c r="C782" s="59"/>
      <c r="D782" s="59"/>
      <c r="E782" s="47">
        <v>0.36</v>
      </c>
      <c r="F782" s="123" t="s">
        <v>400</v>
      </c>
    </row>
    <row r="783" spans="1:6" ht="28.5" customHeight="1">
      <c r="A783" s="25">
        <v>43660</v>
      </c>
      <c r="B783" s="59" t="s">
        <v>20</v>
      </c>
      <c r="C783" s="59"/>
      <c r="D783" s="59"/>
      <c r="E783" s="47">
        <v>0.37</v>
      </c>
      <c r="F783" s="123" t="s">
        <v>400</v>
      </c>
    </row>
    <row r="784" spans="1:6" ht="28.5" customHeight="1">
      <c r="A784" s="25">
        <v>43660</v>
      </c>
      <c r="B784" s="59" t="s">
        <v>20</v>
      </c>
      <c r="C784" s="59"/>
      <c r="D784" s="59"/>
      <c r="E784" s="47">
        <v>0.7</v>
      </c>
      <c r="F784" s="123" t="s">
        <v>400</v>
      </c>
    </row>
    <row r="785" spans="1:6" ht="31.5" customHeight="1">
      <c r="A785" s="25">
        <v>43660</v>
      </c>
      <c r="B785" s="59" t="s">
        <v>20</v>
      </c>
      <c r="C785" s="59"/>
      <c r="D785" s="59"/>
      <c r="E785" s="47">
        <v>0.87</v>
      </c>
      <c r="F785" s="123" t="s">
        <v>400</v>
      </c>
    </row>
    <row r="786" spans="1:6" ht="32.25" customHeight="1">
      <c r="A786" s="25">
        <v>43661</v>
      </c>
      <c r="B786" s="18" t="s">
        <v>422</v>
      </c>
      <c r="C786" s="59"/>
      <c r="D786" s="59"/>
      <c r="E786" s="47">
        <v>10</v>
      </c>
      <c r="F786" s="38" t="s">
        <v>34</v>
      </c>
    </row>
    <row r="787" spans="1:6" ht="28.5" customHeight="1">
      <c r="A787" s="25">
        <v>43661</v>
      </c>
      <c r="B787" s="18" t="s">
        <v>426</v>
      </c>
      <c r="C787" s="59"/>
      <c r="D787" s="59"/>
      <c r="E787" s="47">
        <v>200</v>
      </c>
      <c r="F787" s="123" t="s">
        <v>427</v>
      </c>
    </row>
    <row r="788" spans="1:6" ht="28.5" customHeight="1">
      <c r="A788" s="25">
        <v>43661</v>
      </c>
      <c r="B788" s="18" t="s">
        <v>428</v>
      </c>
      <c r="C788" s="59"/>
      <c r="D788" s="59"/>
      <c r="E788" s="47">
        <v>700</v>
      </c>
      <c r="F788" s="123" t="s">
        <v>400</v>
      </c>
    </row>
    <row r="789" spans="1:6" ht="28.5" customHeight="1">
      <c r="A789" s="25">
        <v>43661</v>
      </c>
      <c r="B789" s="77" t="s">
        <v>429</v>
      </c>
      <c r="C789" s="59"/>
      <c r="D789" s="59"/>
      <c r="E789" s="47">
        <v>2600</v>
      </c>
      <c r="F789" s="38" t="s">
        <v>427</v>
      </c>
    </row>
    <row r="790" spans="1:6" ht="28.5" customHeight="1">
      <c r="A790" s="25">
        <v>43661</v>
      </c>
      <c r="B790" s="77" t="s">
        <v>430</v>
      </c>
      <c r="C790" s="59"/>
      <c r="D790" s="59"/>
      <c r="E790" s="47">
        <v>200</v>
      </c>
      <c r="F790" s="123" t="s">
        <v>402</v>
      </c>
    </row>
    <row r="791" spans="1:6" ht="28.5" customHeight="1">
      <c r="A791" s="25">
        <v>43661</v>
      </c>
      <c r="B791" s="77" t="s">
        <v>430</v>
      </c>
      <c r="C791" s="59"/>
      <c r="D791" s="59"/>
      <c r="E791" s="47">
        <v>1600</v>
      </c>
      <c r="F791" s="123" t="s">
        <v>427</v>
      </c>
    </row>
    <row r="792" spans="1:6" ht="28.5" customHeight="1">
      <c r="A792" s="25">
        <v>43662</v>
      </c>
      <c r="B792" s="59" t="s">
        <v>20</v>
      </c>
      <c r="C792" s="59"/>
      <c r="D792" s="59"/>
      <c r="E792" s="47">
        <v>0.04</v>
      </c>
      <c r="F792" s="123" t="s">
        <v>400</v>
      </c>
    </row>
    <row r="793" spans="1:6" ht="28.5" customHeight="1">
      <c r="A793" s="25">
        <v>43662</v>
      </c>
      <c r="B793" s="59" t="s">
        <v>20</v>
      </c>
      <c r="C793" s="59"/>
      <c r="D793" s="59"/>
      <c r="E793" s="47">
        <v>0.11</v>
      </c>
      <c r="F793" s="123" t="s">
        <v>400</v>
      </c>
    </row>
    <row r="794" spans="1:6" ht="34.5" customHeight="1">
      <c r="A794" s="25">
        <v>43662</v>
      </c>
      <c r="B794" s="59" t="s">
        <v>20</v>
      </c>
      <c r="C794" s="59"/>
      <c r="D794" s="59"/>
      <c r="E794" s="47">
        <v>0.12</v>
      </c>
      <c r="F794" s="123" t="s">
        <v>400</v>
      </c>
    </row>
    <row r="795" spans="1:6" ht="35.25" customHeight="1">
      <c r="A795" s="25">
        <v>43662</v>
      </c>
      <c r="B795" s="59" t="s">
        <v>20</v>
      </c>
      <c r="C795" s="59"/>
      <c r="D795" s="59"/>
      <c r="E795" s="47">
        <v>0.32</v>
      </c>
      <c r="F795" s="123" t="s">
        <v>400</v>
      </c>
    </row>
    <row r="796" spans="1:6" ht="33.75" customHeight="1">
      <c r="A796" s="25">
        <v>43662</v>
      </c>
      <c r="B796" s="59" t="s">
        <v>20</v>
      </c>
      <c r="C796" s="59"/>
      <c r="D796" s="59"/>
      <c r="E796" s="47">
        <v>0.4</v>
      </c>
      <c r="F796" s="123" t="s">
        <v>400</v>
      </c>
    </row>
    <row r="797" spans="1:6" ht="33" customHeight="1">
      <c r="A797" s="25">
        <v>43662</v>
      </c>
      <c r="B797" s="59" t="s">
        <v>20</v>
      </c>
      <c r="C797" s="59"/>
      <c r="D797" s="59"/>
      <c r="E797" s="47">
        <v>0.48</v>
      </c>
      <c r="F797" s="123" t="s">
        <v>400</v>
      </c>
    </row>
    <row r="798" spans="1:6" ht="28.5" customHeight="1">
      <c r="A798" s="25">
        <v>43662</v>
      </c>
      <c r="B798" s="59" t="s">
        <v>20</v>
      </c>
      <c r="C798" s="59"/>
      <c r="D798" s="59"/>
      <c r="E798" s="47">
        <v>0.5</v>
      </c>
      <c r="F798" s="123" t="s">
        <v>400</v>
      </c>
    </row>
    <row r="799" spans="1:6" ht="28.5" customHeight="1">
      <c r="A799" s="25">
        <v>43662</v>
      </c>
      <c r="B799" s="59" t="s">
        <v>20</v>
      </c>
      <c r="C799" s="59"/>
      <c r="D799" s="59"/>
      <c r="E799" s="47">
        <v>0.58</v>
      </c>
      <c r="F799" s="123" t="s">
        <v>400</v>
      </c>
    </row>
    <row r="800" spans="1:6" ht="28.5" customHeight="1">
      <c r="A800" s="25">
        <v>43662</v>
      </c>
      <c r="B800" s="59" t="s">
        <v>20</v>
      </c>
      <c r="C800" s="59"/>
      <c r="D800" s="59"/>
      <c r="E800" s="47">
        <v>37</v>
      </c>
      <c r="F800" s="123" t="s">
        <v>400</v>
      </c>
    </row>
    <row r="801" spans="1:6" ht="28.5" customHeight="1">
      <c r="A801" s="25">
        <v>43662</v>
      </c>
      <c r="B801" s="77" t="s">
        <v>433</v>
      </c>
      <c r="C801" s="59"/>
      <c r="D801" s="59"/>
      <c r="E801" s="47">
        <v>500</v>
      </c>
      <c r="F801" s="123" t="s">
        <v>400</v>
      </c>
    </row>
    <row r="802" spans="1:6" ht="28.5" customHeight="1">
      <c r="A802" s="25">
        <v>43662</v>
      </c>
      <c r="B802" s="77" t="s">
        <v>433</v>
      </c>
      <c r="C802" s="59"/>
      <c r="D802" s="59"/>
      <c r="E802" s="47">
        <v>100</v>
      </c>
      <c r="F802" s="123" t="s">
        <v>427</v>
      </c>
    </row>
    <row r="803" spans="1:6" ht="28.5" customHeight="1">
      <c r="A803" s="25">
        <v>43662</v>
      </c>
      <c r="B803" s="77" t="s">
        <v>433</v>
      </c>
      <c r="C803" s="59"/>
      <c r="D803" s="59"/>
      <c r="E803" s="47">
        <v>1004</v>
      </c>
      <c r="F803" s="123" t="s">
        <v>402</v>
      </c>
    </row>
    <row r="804" spans="1:6" ht="28.5" customHeight="1">
      <c r="A804" s="25">
        <v>43663</v>
      </c>
      <c r="B804" s="59" t="s">
        <v>20</v>
      </c>
      <c r="C804" s="59"/>
      <c r="D804" s="59"/>
      <c r="E804" s="47">
        <v>0.24</v>
      </c>
      <c r="F804" s="123" t="s">
        <v>400</v>
      </c>
    </row>
    <row r="805" spans="1:6" ht="28.5" customHeight="1">
      <c r="A805" s="25">
        <v>43663</v>
      </c>
      <c r="B805" s="59" t="s">
        <v>20</v>
      </c>
      <c r="C805" s="59"/>
      <c r="D805" s="59"/>
      <c r="E805" s="47">
        <v>0.47</v>
      </c>
      <c r="F805" s="123" t="s">
        <v>400</v>
      </c>
    </row>
    <row r="806" spans="1:6" ht="28.5" customHeight="1">
      <c r="A806" s="25">
        <v>43663</v>
      </c>
      <c r="B806" s="59" t="s">
        <v>20</v>
      </c>
      <c r="C806" s="59"/>
      <c r="D806" s="59"/>
      <c r="E806" s="47">
        <v>0.55</v>
      </c>
      <c r="F806" s="123" t="s">
        <v>400</v>
      </c>
    </row>
    <row r="807" spans="1:6" ht="28.5" customHeight="1">
      <c r="A807" s="25">
        <v>43663</v>
      </c>
      <c r="B807" s="59" t="s">
        <v>20</v>
      </c>
      <c r="C807" s="59"/>
      <c r="D807" s="59"/>
      <c r="E807" s="47">
        <v>0.77</v>
      </c>
      <c r="F807" s="123" t="s">
        <v>400</v>
      </c>
    </row>
    <row r="808" spans="1:6" ht="28.5" customHeight="1">
      <c r="A808" s="25">
        <v>43663</v>
      </c>
      <c r="B808" s="18" t="s">
        <v>434</v>
      </c>
      <c r="C808" s="59"/>
      <c r="D808" s="59"/>
      <c r="E808" s="47">
        <v>700</v>
      </c>
      <c r="F808" s="123" t="s">
        <v>400</v>
      </c>
    </row>
    <row r="809" spans="1:6" ht="28.5" customHeight="1">
      <c r="A809" s="25">
        <v>43663</v>
      </c>
      <c r="B809" s="77" t="s">
        <v>435</v>
      </c>
      <c r="C809" s="59"/>
      <c r="D809" s="59"/>
      <c r="E809" s="47">
        <v>800</v>
      </c>
      <c r="F809" s="123" t="s">
        <v>427</v>
      </c>
    </row>
    <row r="810" spans="1:6" ht="28.5" customHeight="1">
      <c r="A810" s="25">
        <v>43663</v>
      </c>
      <c r="B810" s="77" t="s">
        <v>435</v>
      </c>
      <c r="C810" s="59"/>
      <c r="D810" s="59"/>
      <c r="E810" s="47">
        <v>100</v>
      </c>
      <c r="F810" s="123" t="s">
        <v>402</v>
      </c>
    </row>
    <row r="811" spans="1:6" ht="28.5" customHeight="1">
      <c r="A811" s="25">
        <v>43664</v>
      </c>
      <c r="B811" s="77" t="s">
        <v>360</v>
      </c>
      <c r="C811" s="59" t="s">
        <v>361</v>
      </c>
      <c r="D811" s="59" t="s">
        <v>165</v>
      </c>
      <c r="E811" s="47">
        <v>29056.69</v>
      </c>
      <c r="F811" s="123" t="s">
        <v>400</v>
      </c>
    </row>
    <row r="812" spans="1:6" ht="28.5" customHeight="1">
      <c r="A812" s="25">
        <v>43664</v>
      </c>
      <c r="B812" s="77" t="s">
        <v>360</v>
      </c>
      <c r="C812" s="59" t="s">
        <v>361</v>
      </c>
      <c r="D812" s="59" t="s">
        <v>165</v>
      </c>
      <c r="E812" s="47">
        <f>29800-E811</f>
        <v>743.3100000000013</v>
      </c>
      <c r="F812" s="123" t="s">
        <v>402</v>
      </c>
    </row>
    <row r="813" spans="1:6" ht="28.5" customHeight="1">
      <c r="A813" s="25">
        <v>43664</v>
      </c>
      <c r="B813" s="59" t="s">
        <v>20</v>
      </c>
      <c r="C813" s="59"/>
      <c r="D813" s="59"/>
      <c r="E813" s="47">
        <v>0.13</v>
      </c>
      <c r="F813" s="123" t="s">
        <v>402</v>
      </c>
    </row>
    <row r="814" spans="1:6" ht="28.5" customHeight="1">
      <c r="A814" s="25">
        <v>43664</v>
      </c>
      <c r="B814" s="59" t="s">
        <v>20</v>
      </c>
      <c r="C814" s="59"/>
      <c r="D814" s="59"/>
      <c r="E814" s="47">
        <v>0.68</v>
      </c>
      <c r="F814" s="123" t="s">
        <v>402</v>
      </c>
    </row>
    <row r="815" spans="1:6" ht="28.5" customHeight="1">
      <c r="A815" s="25">
        <v>43664</v>
      </c>
      <c r="B815" s="59" t="s">
        <v>20</v>
      </c>
      <c r="C815" s="59"/>
      <c r="D815" s="59"/>
      <c r="E815" s="47">
        <v>0.71</v>
      </c>
      <c r="F815" s="123" t="s">
        <v>402</v>
      </c>
    </row>
    <row r="816" spans="1:6" ht="28.5" customHeight="1">
      <c r="A816" s="25">
        <v>43664</v>
      </c>
      <c r="B816" s="59" t="s">
        <v>436</v>
      </c>
      <c r="C816" s="59"/>
      <c r="D816" s="59"/>
      <c r="E816" s="47">
        <v>13</v>
      </c>
      <c r="F816" s="123" t="s">
        <v>34</v>
      </c>
    </row>
    <row r="817" spans="1:6" ht="28.5" customHeight="1">
      <c r="A817" s="25">
        <v>43664</v>
      </c>
      <c r="B817" s="18" t="s">
        <v>437</v>
      </c>
      <c r="C817" s="59"/>
      <c r="D817" s="59"/>
      <c r="E817" s="47">
        <v>700</v>
      </c>
      <c r="F817" s="123" t="s">
        <v>402</v>
      </c>
    </row>
    <row r="818" spans="1:6" ht="28.5" customHeight="1">
      <c r="A818" s="25">
        <v>43664</v>
      </c>
      <c r="B818" s="77" t="s">
        <v>438</v>
      </c>
      <c r="C818" s="59"/>
      <c r="D818" s="59"/>
      <c r="E818" s="47">
        <v>100</v>
      </c>
      <c r="F818" s="38" t="s">
        <v>427</v>
      </c>
    </row>
    <row r="819" spans="1:6" ht="28.5" customHeight="1">
      <c r="A819" s="25">
        <v>43664</v>
      </c>
      <c r="B819" s="77" t="s">
        <v>438</v>
      </c>
      <c r="C819" s="59"/>
      <c r="D819" s="59"/>
      <c r="E819" s="47">
        <v>500</v>
      </c>
      <c r="F819" s="123" t="s">
        <v>402</v>
      </c>
    </row>
    <row r="820" spans="1:6" ht="28.5" customHeight="1">
      <c r="A820" s="25">
        <v>43665</v>
      </c>
      <c r="B820" s="18" t="s">
        <v>440</v>
      </c>
      <c r="C820" s="59" t="s">
        <v>441</v>
      </c>
      <c r="D820" s="59" t="s">
        <v>442</v>
      </c>
      <c r="E820" s="47">
        <v>1000</v>
      </c>
      <c r="F820" s="123" t="s">
        <v>439</v>
      </c>
    </row>
    <row r="821" spans="1:6" ht="28.5" customHeight="1">
      <c r="A821" s="25">
        <v>43665</v>
      </c>
      <c r="B821" s="59" t="s">
        <v>20</v>
      </c>
      <c r="C821" s="59"/>
      <c r="D821" s="59"/>
      <c r="E821" s="47">
        <v>0.3</v>
      </c>
      <c r="F821" s="123" t="s">
        <v>402</v>
      </c>
    </row>
    <row r="822" spans="1:6" ht="28.5" customHeight="1">
      <c r="A822" s="25">
        <v>43665</v>
      </c>
      <c r="B822" s="18" t="s">
        <v>443</v>
      </c>
      <c r="C822" s="59"/>
      <c r="D822" s="59"/>
      <c r="E822" s="47">
        <v>100</v>
      </c>
      <c r="F822" s="123" t="s">
        <v>402</v>
      </c>
    </row>
    <row r="823" spans="1:6" ht="28.5" customHeight="1">
      <c r="A823" s="25">
        <v>43665</v>
      </c>
      <c r="B823" s="18" t="s">
        <v>443</v>
      </c>
      <c r="C823" s="59"/>
      <c r="D823" s="59"/>
      <c r="E823" s="47">
        <v>100</v>
      </c>
      <c r="F823" s="38" t="s">
        <v>427</v>
      </c>
    </row>
    <row r="824" spans="1:6" ht="28.5" customHeight="1">
      <c r="A824" s="25">
        <v>43665</v>
      </c>
      <c r="B824" s="77" t="s">
        <v>444</v>
      </c>
      <c r="C824" s="59"/>
      <c r="D824" s="59"/>
      <c r="E824" s="47">
        <v>1100</v>
      </c>
      <c r="F824" s="123" t="s">
        <v>402</v>
      </c>
    </row>
    <row r="825" spans="1:6" ht="28.5" customHeight="1">
      <c r="A825" s="25">
        <v>43665</v>
      </c>
      <c r="B825" s="77" t="s">
        <v>444</v>
      </c>
      <c r="C825" s="59"/>
      <c r="D825" s="59"/>
      <c r="E825" s="47">
        <v>500</v>
      </c>
      <c r="F825" s="123" t="s">
        <v>439</v>
      </c>
    </row>
    <row r="826" spans="1:6" ht="28.5" customHeight="1">
      <c r="A826" s="25">
        <v>43666</v>
      </c>
      <c r="B826" s="77" t="s">
        <v>316</v>
      </c>
      <c r="C826" s="59" t="s">
        <v>417</v>
      </c>
      <c r="D826" s="59" t="s">
        <v>411</v>
      </c>
      <c r="E826" s="47">
        <v>500</v>
      </c>
      <c r="F826" s="123" t="s">
        <v>402</v>
      </c>
    </row>
    <row r="827" spans="1:6" ht="28.5" customHeight="1">
      <c r="A827" s="25">
        <v>43667</v>
      </c>
      <c r="B827" s="59" t="s">
        <v>20</v>
      </c>
      <c r="C827" s="59"/>
      <c r="D827" s="59"/>
      <c r="E827" s="47">
        <v>0.23</v>
      </c>
      <c r="F827" s="123" t="s">
        <v>402</v>
      </c>
    </row>
    <row r="828" spans="1:6" ht="28.5" customHeight="1">
      <c r="A828" s="25">
        <v>43667</v>
      </c>
      <c r="B828" s="59" t="s">
        <v>20</v>
      </c>
      <c r="C828" s="59"/>
      <c r="D828" s="59"/>
      <c r="E828" s="47">
        <v>0.46</v>
      </c>
      <c r="F828" s="123" t="s">
        <v>402</v>
      </c>
    </row>
    <row r="829" spans="1:6" ht="28.5" customHeight="1">
      <c r="A829" s="25">
        <v>43667</v>
      </c>
      <c r="B829" s="59" t="s">
        <v>20</v>
      </c>
      <c r="C829" s="59"/>
      <c r="D829" s="59"/>
      <c r="E829" s="47">
        <v>0.47</v>
      </c>
      <c r="F829" s="123" t="s">
        <v>402</v>
      </c>
    </row>
    <row r="830" spans="1:6" ht="32.25" customHeight="1">
      <c r="A830" s="25">
        <v>43667</v>
      </c>
      <c r="B830" s="59" t="s">
        <v>20</v>
      </c>
      <c r="C830" s="59"/>
      <c r="D830" s="59"/>
      <c r="E830" s="47">
        <v>0.58</v>
      </c>
      <c r="F830" s="123" t="s">
        <v>402</v>
      </c>
    </row>
    <row r="831" spans="1:6" ht="28.5" customHeight="1">
      <c r="A831" s="25">
        <v>43668</v>
      </c>
      <c r="B831" s="77" t="s">
        <v>446</v>
      </c>
      <c r="C831" s="59"/>
      <c r="D831" s="59"/>
      <c r="E831" s="47">
        <v>21050</v>
      </c>
      <c r="F831" s="38" t="s">
        <v>439</v>
      </c>
    </row>
    <row r="832" spans="1:6" ht="25.5" customHeight="1">
      <c r="A832" s="25">
        <v>43668</v>
      </c>
      <c r="B832" s="77" t="s">
        <v>446</v>
      </c>
      <c r="C832" s="59"/>
      <c r="D832" s="59"/>
      <c r="E832" s="47">
        <v>700</v>
      </c>
      <c r="F832" s="38" t="s">
        <v>402</v>
      </c>
    </row>
    <row r="833" spans="1:6" ht="21" customHeight="1">
      <c r="A833" s="25">
        <v>43668</v>
      </c>
      <c r="B833" s="77" t="s">
        <v>446</v>
      </c>
      <c r="C833" s="59"/>
      <c r="D833" s="59"/>
      <c r="E833" s="47">
        <v>200</v>
      </c>
      <c r="F833" s="38" t="s">
        <v>427</v>
      </c>
    </row>
    <row r="834" spans="1:6" ht="28.5" customHeight="1">
      <c r="A834" s="25">
        <v>43668</v>
      </c>
      <c r="B834" s="77" t="s">
        <v>446</v>
      </c>
      <c r="C834" s="59"/>
      <c r="D834" s="59"/>
      <c r="E834" s="47">
        <v>200</v>
      </c>
      <c r="F834" s="123" t="s">
        <v>34</v>
      </c>
    </row>
    <row r="835" spans="1:6" ht="28.5" customHeight="1">
      <c r="A835" s="25">
        <v>43668</v>
      </c>
      <c r="B835" s="77" t="s">
        <v>448</v>
      </c>
      <c r="C835" s="59"/>
      <c r="D835" s="59"/>
      <c r="E835" s="47">
        <v>3200</v>
      </c>
      <c r="F835" s="123" t="s">
        <v>439</v>
      </c>
    </row>
    <row r="836" spans="1:6" ht="28.5" customHeight="1">
      <c r="A836" s="25">
        <v>43668</v>
      </c>
      <c r="B836" s="77" t="s">
        <v>449</v>
      </c>
      <c r="C836" s="59"/>
      <c r="D836" s="59"/>
      <c r="E836" s="47">
        <v>1300</v>
      </c>
      <c r="F836" s="123" t="s">
        <v>439</v>
      </c>
    </row>
    <row r="837" spans="1:6" ht="28.5" customHeight="1">
      <c r="A837" s="25">
        <v>43668</v>
      </c>
      <c r="B837" s="59" t="s">
        <v>447</v>
      </c>
      <c r="C837" s="59"/>
      <c r="D837" s="59"/>
      <c r="E837" s="47">
        <v>27500</v>
      </c>
      <c r="F837" s="38" t="s">
        <v>402</v>
      </c>
    </row>
    <row r="838" spans="1:6" ht="24" customHeight="1">
      <c r="A838" s="25">
        <v>43668</v>
      </c>
      <c r="B838" s="18" t="s">
        <v>450</v>
      </c>
      <c r="C838" s="59"/>
      <c r="D838" s="59"/>
      <c r="E838" s="47">
        <v>1200</v>
      </c>
      <c r="F838" s="123" t="s">
        <v>402</v>
      </c>
    </row>
    <row r="839" spans="1:6" ht="28.5" customHeight="1">
      <c r="A839" s="25">
        <v>43668</v>
      </c>
      <c r="B839" s="18" t="s">
        <v>451</v>
      </c>
      <c r="C839" s="59"/>
      <c r="D839" s="59"/>
      <c r="E839" s="47">
        <v>700</v>
      </c>
      <c r="F839" s="38" t="s">
        <v>402</v>
      </c>
    </row>
    <row r="840" spans="1:6" ht="28.5" customHeight="1">
      <c r="A840" s="25">
        <v>43669</v>
      </c>
      <c r="B840" s="59" t="s">
        <v>20</v>
      </c>
      <c r="C840" s="59"/>
      <c r="D840" s="59"/>
      <c r="E840" s="47">
        <v>0.47</v>
      </c>
      <c r="F840" s="38" t="s">
        <v>402</v>
      </c>
    </row>
    <row r="841" spans="1:6" ht="28.5" customHeight="1">
      <c r="A841" s="25">
        <v>43669</v>
      </c>
      <c r="B841" s="59" t="s">
        <v>20</v>
      </c>
      <c r="C841" s="59"/>
      <c r="D841" s="59"/>
      <c r="E841" s="47">
        <v>0.5</v>
      </c>
      <c r="F841" s="38" t="s">
        <v>402</v>
      </c>
    </row>
    <row r="842" spans="1:6" ht="28.5" customHeight="1">
      <c r="A842" s="25">
        <v>43669</v>
      </c>
      <c r="B842" s="59" t="s">
        <v>20</v>
      </c>
      <c r="C842" s="59"/>
      <c r="D842" s="59"/>
      <c r="E842" s="47">
        <v>0.81</v>
      </c>
      <c r="F842" s="38" t="s">
        <v>402</v>
      </c>
    </row>
    <row r="843" spans="1:6" ht="28.5" customHeight="1">
      <c r="A843" s="25">
        <v>43669</v>
      </c>
      <c r="B843" s="59" t="s">
        <v>20</v>
      </c>
      <c r="C843" s="59"/>
      <c r="D843" s="59"/>
      <c r="E843" s="47">
        <v>0.89</v>
      </c>
      <c r="F843" s="38" t="s">
        <v>402</v>
      </c>
    </row>
    <row r="844" spans="1:6" ht="28.5" customHeight="1">
      <c r="A844" s="25">
        <v>43669</v>
      </c>
      <c r="B844" s="59" t="s">
        <v>20</v>
      </c>
      <c r="C844" s="59"/>
      <c r="D844" s="59"/>
      <c r="E844" s="47">
        <v>4.5</v>
      </c>
      <c r="F844" s="38" t="s">
        <v>402</v>
      </c>
    </row>
    <row r="845" spans="1:6" ht="28.5" customHeight="1">
      <c r="A845" s="25">
        <v>43669</v>
      </c>
      <c r="B845" s="77" t="s">
        <v>452</v>
      </c>
      <c r="C845" s="59"/>
      <c r="D845" s="59"/>
      <c r="E845" s="47">
        <v>1036</v>
      </c>
      <c r="F845" s="38" t="s">
        <v>402</v>
      </c>
    </row>
    <row r="846" spans="1:6" ht="28.5" customHeight="1">
      <c r="A846" s="25">
        <v>43670</v>
      </c>
      <c r="B846" s="59" t="s">
        <v>20</v>
      </c>
      <c r="C846" s="59"/>
      <c r="D846" s="59"/>
      <c r="E846" s="47">
        <v>0.27</v>
      </c>
      <c r="F846" s="38" t="s">
        <v>402</v>
      </c>
    </row>
    <row r="847" spans="1:6" ht="28.5" customHeight="1">
      <c r="A847" s="25">
        <v>43670</v>
      </c>
      <c r="B847" s="59" t="s">
        <v>20</v>
      </c>
      <c r="C847" s="59"/>
      <c r="D847" s="59"/>
      <c r="E847" s="47">
        <v>0.5</v>
      </c>
      <c r="F847" s="38" t="s">
        <v>402</v>
      </c>
    </row>
    <row r="848" spans="1:6" ht="28.5" customHeight="1">
      <c r="A848" s="25">
        <v>43670</v>
      </c>
      <c r="B848" s="59" t="s">
        <v>20</v>
      </c>
      <c r="C848" s="59"/>
      <c r="D848" s="59"/>
      <c r="E848" s="47">
        <v>0.65</v>
      </c>
      <c r="F848" s="38" t="s">
        <v>402</v>
      </c>
    </row>
    <row r="849" spans="1:6" ht="28.5" customHeight="1">
      <c r="A849" s="25">
        <v>43670</v>
      </c>
      <c r="B849" s="59" t="s">
        <v>20</v>
      </c>
      <c r="C849" s="59"/>
      <c r="D849" s="59"/>
      <c r="E849" s="47">
        <v>0.76</v>
      </c>
      <c r="F849" s="38" t="s">
        <v>402</v>
      </c>
    </row>
    <row r="850" spans="1:6" ht="28.5" customHeight="1">
      <c r="A850" s="25">
        <v>43670</v>
      </c>
      <c r="B850" s="59" t="s">
        <v>20</v>
      </c>
      <c r="C850" s="59"/>
      <c r="D850" s="59"/>
      <c r="E850" s="47">
        <v>0.8</v>
      </c>
      <c r="F850" s="38" t="s">
        <v>402</v>
      </c>
    </row>
    <row r="851" spans="1:6" ht="28.5" customHeight="1">
      <c r="A851" s="25">
        <v>43670</v>
      </c>
      <c r="B851" s="59" t="s">
        <v>20</v>
      </c>
      <c r="C851" s="59"/>
      <c r="D851" s="59"/>
      <c r="E851" s="47">
        <v>0.82</v>
      </c>
      <c r="F851" s="38" t="s">
        <v>402</v>
      </c>
    </row>
    <row r="852" spans="1:6" ht="28.5" customHeight="1">
      <c r="A852" s="25">
        <v>43670</v>
      </c>
      <c r="B852" s="59" t="s">
        <v>20</v>
      </c>
      <c r="C852" s="59"/>
      <c r="D852" s="59"/>
      <c r="E852" s="47">
        <v>0.95</v>
      </c>
      <c r="F852" s="38" t="s">
        <v>402</v>
      </c>
    </row>
    <row r="853" spans="1:6" ht="28.5" customHeight="1">
      <c r="A853" s="25">
        <v>43670</v>
      </c>
      <c r="B853" s="77" t="s">
        <v>453</v>
      </c>
      <c r="C853" s="59"/>
      <c r="D853" s="59"/>
      <c r="E853" s="47">
        <v>60</v>
      </c>
      <c r="F853" s="38" t="s">
        <v>402</v>
      </c>
    </row>
    <row r="854" spans="1:6" ht="28.5" customHeight="1">
      <c r="A854" s="25">
        <v>43670</v>
      </c>
      <c r="B854" s="18" t="s">
        <v>454</v>
      </c>
      <c r="C854" s="59"/>
      <c r="D854" s="59"/>
      <c r="E854" s="47">
        <v>100</v>
      </c>
      <c r="F854" s="38" t="s">
        <v>402</v>
      </c>
    </row>
    <row r="855" spans="1:6" ht="28.5" customHeight="1">
      <c r="A855" s="25">
        <v>43670</v>
      </c>
      <c r="B855" s="18" t="s">
        <v>454</v>
      </c>
      <c r="C855" s="59"/>
      <c r="D855" s="59"/>
      <c r="E855" s="47">
        <v>700</v>
      </c>
      <c r="F855" s="38" t="s">
        <v>427</v>
      </c>
    </row>
    <row r="856" spans="1:6" ht="28.5" customHeight="1">
      <c r="A856" s="25">
        <v>43671</v>
      </c>
      <c r="B856" s="59" t="s">
        <v>20</v>
      </c>
      <c r="C856" s="59"/>
      <c r="D856" s="59"/>
      <c r="E856" s="47">
        <v>0.25</v>
      </c>
      <c r="F856" s="38" t="s">
        <v>402</v>
      </c>
    </row>
    <row r="857" spans="1:6" ht="28.5" customHeight="1">
      <c r="A857" s="25">
        <v>43671</v>
      </c>
      <c r="B857" s="59" t="s">
        <v>20</v>
      </c>
      <c r="C857" s="59"/>
      <c r="D857" s="59"/>
      <c r="E857" s="47">
        <v>0.47</v>
      </c>
      <c r="F857" s="38" t="s">
        <v>402</v>
      </c>
    </row>
    <row r="858" spans="1:6" ht="28.5" customHeight="1">
      <c r="A858" s="25">
        <v>43671</v>
      </c>
      <c r="B858" s="59" t="s">
        <v>20</v>
      </c>
      <c r="C858" s="59"/>
      <c r="D858" s="59"/>
      <c r="E858" s="47">
        <v>0.5</v>
      </c>
      <c r="F858" s="38" t="s">
        <v>402</v>
      </c>
    </row>
    <row r="859" spans="1:6" ht="28.5" customHeight="1">
      <c r="A859" s="25">
        <v>43671</v>
      </c>
      <c r="B859" s="59" t="s">
        <v>20</v>
      </c>
      <c r="C859" s="59"/>
      <c r="D859" s="59"/>
      <c r="E859" s="47">
        <v>0.5</v>
      </c>
      <c r="F859" s="38" t="s">
        <v>402</v>
      </c>
    </row>
    <row r="860" spans="1:6" ht="28.5" customHeight="1">
      <c r="A860" s="25">
        <v>43671</v>
      </c>
      <c r="B860" s="59" t="s">
        <v>20</v>
      </c>
      <c r="C860" s="59"/>
      <c r="D860" s="59"/>
      <c r="E860" s="47">
        <v>0.5</v>
      </c>
      <c r="F860" s="38" t="s">
        <v>402</v>
      </c>
    </row>
    <row r="861" spans="1:6" ht="28.5" customHeight="1">
      <c r="A861" s="25">
        <v>43671</v>
      </c>
      <c r="B861" s="59" t="s">
        <v>20</v>
      </c>
      <c r="C861" s="59"/>
      <c r="D861" s="59"/>
      <c r="E861" s="47">
        <v>1.5</v>
      </c>
      <c r="F861" s="38" t="s">
        <v>402</v>
      </c>
    </row>
    <row r="862" spans="1:6" ht="28.5" customHeight="1">
      <c r="A862" s="25">
        <v>43671</v>
      </c>
      <c r="B862" s="18" t="s">
        <v>455</v>
      </c>
      <c r="C862" s="59"/>
      <c r="D862" s="59"/>
      <c r="E862" s="47">
        <v>700</v>
      </c>
      <c r="F862" s="38" t="s">
        <v>427</v>
      </c>
    </row>
    <row r="863" spans="1:6" ht="28.5" customHeight="1">
      <c r="A863" s="25">
        <v>43671</v>
      </c>
      <c r="B863" s="77" t="s">
        <v>456</v>
      </c>
      <c r="C863" s="59"/>
      <c r="D863" s="59"/>
      <c r="E863" s="47">
        <v>300</v>
      </c>
      <c r="F863" s="38" t="s">
        <v>402</v>
      </c>
    </row>
    <row r="864" spans="1:6" ht="28.5" customHeight="1">
      <c r="A864" s="25">
        <v>43672</v>
      </c>
      <c r="B864" s="59" t="s">
        <v>20</v>
      </c>
      <c r="C864" s="59"/>
      <c r="D864" s="59"/>
      <c r="E864" s="47">
        <v>0.7</v>
      </c>
      <c r="F864" s="38" t="s">
        <v>402</v>
      </c>
    </row>
    <row r="865" spans="1:6" ht="28.5" customHeight="1">
      <c r="A865" s="25">
        <v>43672</v>
      </c>
      <c r="B865" s="59" t="s">
        <v>20</v>
      </c>
      <c r="C865" s="59"/>
      <c r="D865" s="59"/>
      <c r="E865" s="47">
        <v>4</v>
      </c>
      <c r="F865" s="38" t="s">
        <v>402</v>
      </c>
    </row>
    <row r="866" spans="1:6" ht="28.5" customHeight="1">
      <c r="A866" s="25">
        <v>43672</v>
      </c>
      <c r="B866" s="59" t="s">
        <v>20</v>
      </c>
      <c r="C866" s="59"/>
      <c r="D866" s="59"/>
      <c r="E866" s="47">
        <v>10</v>
      </c>
      <c r="F866" s="38" t="s">
        <v>402</v>
      </c>
    </row>
    <row r="867" spans="1:6" ht="28.5" customHeight="1">
      <c r="A867" s="25">
        <v>43672</v>
      </c>
      <c r="B867" s="77" t="s">
        <v>457</v>
      </c>
      <c r="C867" s="59"/>
      <c r="D867" s="59"/>
      <c r="E867" s="47">
        <v>250</v>
      </c>
      <c r="F867" s="123" t="s">
        <v>402</v>
      </c>
    </row>
    <row r="868" spans="1:6" ht="28.5" customHeight="1">
      <c r="A868" s="25">
        <v>43674</v>
      </c>
      <c r="B868" s="59" t="s">
        <v>20</v>
      </c>
      <c r="C868" s="59"/>
      <c r="D868" s="59"/>
      <c r="E868" s="47">
        <v>0.2</v>
      </c>
      <c r="F868" s="123" t="s">
        <v>402</v>
      </c>
    </row>
    <row r="869" spans="1:6" ht="28.5" customHeight="1">
      <c r="A869" s="25">
        <v>43674</v>
      </c>
      <c r="B869" s="59" t="s">
        <v>20</v>
      </c>
      <c r="C869" s="59"/>
      <c r="D869" s="59"/>
      <c r="E869" s="47">
        <v>0.23</v>
      </c>
      <c r="F869" s="123" t="s">
        <v>402</v>
      </c>
    </row>
    <row r="870" spans="1:6" ht="28.5" customHeight="1">
      <c r="A870" s="25">
        <v>43674</v>
      </c>
      <c r="B870" s="59" t="s">
        <v>20</v>
      </c>
      <c r="C870" s="59"/>
      <c r="D870" s="59"/>
      <c r="E870" s="47">
        <v>0.35</v>
      </c>
      <c r="F870" s="123" t="s">
        <v>402</v>
      </c>
    </row>
    <row r="871" spans="1:6" ht="28.5" customHeight="1">
      <c r="A871" s="25">
        <v>43674</v>
      </c>
      <c r="B871" s="59" t="s">
        <v>20</v>
      </c>
      <c r="C871" s="59"/>
      <c r="D871" s="59"/>
      <c r="E871" s="47">
        <v>0.39</v>
      </c>
      <c r="F871" s="123" t="s">
        <v>402</v>
      </c>
    </row>
    <row r="872" spans="1:6" ht="28.5" customHeight="1">
      <c r="A872" s="25">
        <v>43674</v>
      </c>
      <c r="B872" s="59" t="s">
        <v>20</v>
      </c>
      <c r="C872" s="59"/>
      <c r="D872" s="59"/>
      <c r="E872" s="47">
        <v>0.58</v>
      </c>
      <c r="F872" s="123" t="s">
        <v>402</v>
      </c>
    </row>
    <row r="873" spans="1:6" ht="28.5" customHeight="1">
      <c r="A873" s="25">
        <v>43674</v>
      </c>
      <c r="B873" s="59" t="s">
        <v>20</v>
      </c>
      <c r="C873" s="59"/>
      <c r="D873" s="59"/>
      <c r="E873" s="47">
        <v>0.76</v>
      </c>
      <c r="F873" s="123" t="s">
        <v>402</v>
      </c>
    </row>
    <row r="874" spans="1:6" ht="28.5" customHeight="1">
      <c r="A874" s="25">
        <v>43674</v>
      </c>
      <c r="B874" s="59" t="s">
        <v>20</v>
      </c>
      <c r="C874" s="59"/>
      <c r="D874" s="59"/>
      <c r="E874" s="47">
        <v>1.5</v>
      </c>
      <c r="F874" s="123" t="s">
        <v>402</v>
      </c>
    </row>
    <row r="875" spans="1:6" ht="28.5" customHeight="1">
      <c r="A875" s="25">
        <v>43675</v>
      </c>
      <c r="B875" s="18" t="s">
        <v>458</v>
      </c>
      <c r="C875" s="59"/>
      <c r="D875" s="59"/>
      <c r="E875" s="47">
        <v>700</v>
      </c>
      <c r="F875" s="123" t="s">
        <v>427</v>
      </c>
    </row>
    <row r="876" spans="1:6" ht="28.5" customHeight="1">
      <c r="A876" s="25">
        <v>43675</v>
      </c>
      <c r="B876" s="59" t="s">
        <v>447</v>
      </c>
      <c r="C876" s="59"/>
      <c r="D876" s="59"/>
      <c r="E876" s="47">
        <v>5000</v>
      </c>
      <c r="F876" s="123" t="s">
        <v>402</v>
      </c>
    </row>
    <row r="877" spans="1:6" ht="31.5" customHeight="1">
      <c r="A877" s="25">
        <v>43675</v>
      </c>
      <c r="B877" s="59" t="s">
        <v>59</v>
      </c>
      <c r="C877" s="59"/>
      <c r="D877" s="59"/>
      <c r="E877" s="47">
        <v>72950</v>
      </c>
      <c r="F877" s="123" t="s">
        <v>439</v>
      </c>
    </row>
    <row r="878" spans="1:6" ht="31.5" customHeight="1">
      <c r="A878" s="25">
        <v>43676</v>
      </c>
      <c r="B878" s="77" t="s">
        <v>460</v>
      </c>
      <c r="C878" s="59"/>
      <c r="D878" s="59"/>
      <c r="E878" s="47">
        <v>100</v>
      </c>
      <c r="F878" s="123" t="s">
        <v>402</v>
      </c>
    </row>
    <row r="879" spans="1:6" ht="28.5" customHeight="1">
      <c r="A879" s="25">
        <v>43677</v>
      </c>
      <c r="B879" s="18" t="s">
        <v>459</v>
      </c>
      <c r="C879" s="59"/>
      <c r="D879" s="59"/>
      <c r="E879" s="47">
        <v>350</v>
      </c>
      <c r="F879" s="123" t="s">
        <v>427</v>
      </c>
    </row>
    <row r="880" spans="1:6" ht="28.5" customHeight="1">
      <c r="A880" s="25">
        <v>43678</v>
      </c>
      <c r="B880" s="59" t="s">
        <v>20</v>
      </c>
      <c r="C880" s="59"/>
      <c r="D880" s="59"/>
      <c r="E880" s="47">
        <v>0.55</v>
      </c>
      <c r="F880" s="38" t="s">
        <v>402</v>
      </c>
    </row>
    <row r="881" spans="1:6" ht="28.5" customHeight="1">
      <c r="A881" s="25">
        <v>43678</v>
      </c>
      <c r="B881" s="59" t="s">
        <v>461</v>
      </c>
      <c r="C881" s="59"/>
      <c r="D881" s="59"/>
      <c r="E881" s="47">
        <v>200</v>
      </c>
      <c r="F881" s="123" t="s">
        <v>34</v>
      </c>
    </row>
    <row r="882" spans="1:6" ht="28.5" customHeight="1">
      <c r="A882" s="25">
        <v>43678</v>
      </c>
      <c r="B882" s="59" t="s">
        <v>462</v>
      </c>
      <c r="C882" s="59"/>
      <c r="D882" s="59"/>
      <c r="E882" s="47">
        <v>1600</v>
      </c>
      <c r="F882" s="123" t="s">
        <v>34</v>
      </c>
    </row>
    <row r="883" spans="1:6" ht="28.5" customHeight="1">
      <c r="A883" s="25">
        <v>43678</v>
      </c>
      <c r="B883" s="59" t="s">
        <v>463</v>
      </c>
      <c r="C883" s="59"/>
      <c r="D883" s="59"/>
      <c r="E883" s="47">
        <v>200</v>
      </c>
      <c r="F883" s="123" t="s">
        <v>34</v>
      </c>
    </row>
    <row r="884" spans="1:6" ht="28.5" customHeight="1">
      <c r="A884" s="25">
        <v>43678</v>
      </c>
      <c r="B884" s="59" t="s">
        <v>319</v>
      </c>
      <c r="C884" s="59"/>
      <c r="D884" s="59"/>
      <c r="E884" s="47">
        <v>21850</v>
      </c>
      <c r="F884" s="123" t="s">
        <v>427</v>
      </c>
    </row>
    <row r="885" spans="1:6" ht="31.5" customHeight="1">
      <c r="A885" s="25">
        <v>43678</v>
      </c>
      <c r="B885" s="59" t="s">
        <v>319</v>
      </c>
      <c r="C885" s="59"/>
      <c r="D885" s="59"/>
      <c r="E885" s="47">
        <f>24300-E884</f>
        <v>2450</v>
      </c>
      <c r="F885" s="123" t="s">
        <v>402</v>
      </c>
    </row>
    <row r="886" spans="1:6" ht="28.5" customHeight="1">
      <c r="A886" s="25">
        <v>43679</v>
      </c>
      <c r="B886" s="59" t="s">
        <v>20</v>
      </c>
      <c r="C886" s="59"/>
      <c r="D886" s="59"/>
      <c r="E886" s="47">
        <v>0.4</v>
      </c>
      <c r="F886" s="38" t="s">
        <v>402</v>
      </c>
    </row>
    <row r="887" spans="1:6" ht="28.5" customHeight="1">
      <c r="A887" s="25">
        <v>43680</v>
      </c>
      <c r="B887" s="77" t="s">
        <v>464</v>
      </c>
      <c r="C887" s="59"/>
      <c r="D887" s="59"/>
      <c r="E887" s="47">
        <v>800</v>
      </c>
      <c r="F887" s="38" t="s">
        <v>402</v>
      </c>
    </row>
    <row r="888" spans="1:6" ht="28.5" customHeight="1">
      <c r="A888" s="25">
        <v>43681</v>
      </c>
      <c r="B888" s="59" t="s">
        <v>20</v>
      </c>
      <c r="C888" s="59"/>
      <c r="D888" s="59"/>
      <c r="E888" s="47">
        <v>0.11</v>
      </c>
      <c r="F888" s="38" t="s">
        <v>402</v>
      </c>
    </row>
    <row r="889" spans="1:6" ht="28.5" customHeight="1">
      <c r="A889" s="25">
        <v>43681</v>
      </c>
      <c r="B889" s="77" t="s">
        <v>465</v>
      </c>
      <c r="C889" s="59"/>
      <c r="D889" s="59"/>
      <c r="E889" s="47">
        <v>1000</v>
      </c>
      <c r="F889" s="123" t="s">
        <v>402</v>
      </c>
    </row>
    <row r="890" spans="1:6" ht="28.5" customHeight="1">
      <c r="A890" s="25">
        <v>43682</v>
      </c>
      <c r="B890" s="18" t="s">
        <v>466</v>
      </c>
      <c r="C890" s="59"/>
      <c r="D890" s="59"/>
      <c r="E890" s="47">
        <v>1400</v>
      </c>
      <c r="F890" s="123" t="s">
        <v>402</v>
      </c>
    </row>
    <row r="891" spans="1:6" ht="28.5" customHeight="1">
      <c r="A891" s="25">
        <v>43683</v>
      </c>
      <c r="B891" s="77" t="s">
        <v>470</v>
      </c>
      <c r="C891" s="59"/>
      <c r="D891" s="59"/>
      <c r="E891" s="47">
        <v>1865</v>
      </c>
      <c r="F891" s="123" t="s">
        <v>402</v>
      </c>
    </row>
    <row r="892" spans="1:6" ht="45" customHeight="1">
      <c r="A892" s="25">
        <v>43683</v>
      </c>
      <c r="B892" s="59" t="s">
        <v>467</v>
      </c>
      <c r="C892" s="59"/>
      <c r="D892" s="59"/>
      <c r="E892" s="47">
        <v>10700</v>
      </c>
      <c r="F892" s="123" t="s">
        <v>34</v>
      </c>
    </row>
    <row r="893" spans="1:6" ht="52.5" customHeight="1">
      <c r="A893" s="25">
        <v>43683</v>
      </c>
      <c r="B893" s="59" t="s">
        <v>468</v>
      </c>
      <c r="C893" s="59"/>
      <c r="D893" s="59"/>
      <c r="E893" s="47">
        <v>5660</v>
      </c>
      <c r="F893" s="123" t="s">
        <v>402</v>
      </c>
    </row>
    <row r="894" spans="1:6" ht="48" customHeight="1">
      <c r="A894" s="25">
        <v>43683</v>
      </c>
      <c r="B894" s="59" t="s">
        <v>469</v>
      </c>
      <c r="C894" s="59"/>
      <c r="D894" s="59"/>
      <c r="E894" s="47">
        <v>3110</v>
      </c>
      <c r="F894" s="123" t="s">
        <v>34</v>
      </c>
    </row>
    <row r="895" spans="1:6" ht="28.5" customHeight="1">
      <c r="A895" s="25">
        <v>43684</v>
      </c>
      <c r="B895" s="59" t="s">
        <v>20</v>
      </c>
      <c r="C895" s="59"/>
      <c r="D895" s="59"/>
      <c r="E895" s="47">
        <v>0.84</v>
      </c>
      <c r="F895" s="38" t="s">
        <v>402</v>
      </c>
    </row>
    <row r="896" spans="1:6" ht="28.5" customHeight="1">
      <c r="A896" s="25">
        <v>43684</v>
      </c>
      <c r="B896" s="77" t="s">
        <v>471</v>
      </c>
      <c r="C896" s="59"/>
      <c r="D896" s="59"/>
      <c r="E896" s="47">
        <v>120</v>
      </c>
      <c r="F896" s="38" t="s">
        <v>402</v>
      </c>
    </row>
    <row r="897" spans="1:6" ht="28.5" customHeight="1">
      <c r="A897" s="25">
        <v>43684</v>
      </c>
      <c r="B897" s="18" t="s">
        <v>472</v>
      </c>
      <c r="C897" s="59"/>
      <c r="D897" s="59"/>
      <c r="E897" s="47">
        <v>800</v>
      </c>
      <c r="F897" s="38" t="s">
        <v>402</v>
      </c>
    </row>
    <row r="898" spans="1:6" ht="28.5" customHeight="1">
      <c r="A898" s="25">
        <v>43685</v>
      </c>
      <c r="B898" s="59" t="s">
        <v>20</v>
      </c>
      <c r="C898" s="59"/>
      <c r="D898" s="59"/>
      <c r="E898" s="47">
        <v>0.23</v>
      </c>
      <c r="F898" s="38" t="s">
        <v>402</v>
      </c>
    </row>
    <row r="899" spans="1:6" ht="28.5" customHeight="1">
      <c r="A899" s="25">
        <v>43685</v>
      </c>
      <c r="B899" s="18" t="s">
        <v>473</v>
      </c>
      <c r="C899" s="59"/>
      <c r="D899" s="59"/>
      <c r="E899" s="47">
        <v>700</v>
      </c>
      <c r="F899" s="38" t="s">
        <v>402</v>
      </c>
    </row>
    <row r="900" spans="1:6" ht="28.5" customHeight="1">
      <c r="A900" s="25">
        <v>43686</v>
      </c>
      <c r="B900" s="59" t="s">
        <v>20</v>
      </c>
      <c r="C900" s="59"/>
      <c r="D900" s="59"/>
      <c r="E900" s="47">
        <v>13.23</v>
      </c>
      <c r="F900" s="123" t="s">
        <v>402</v>
      </c>
    </row>
    <row r="901" spans="1:6" ht="28.5" customHeight="1">
      <c r="A901" s="25">
        <v>43686</v>
      </c>
      <c r="B901" s="18" t="s">
        <v>474</v>
      </c>
      <c r="C901" s="59"/>
      <c r="D901" s="59"/>
      <c r="E901" s="47">
        <v>700</v>
      </c>
      <c r="F901" s="123" t="s">
        <v>402</v>
      </c>
    </row>
    <row r="902" spans="1:6" ht="28.5" customHeight="1">
      <c r="A902" s="25">
        <v>43689</v>
      </c>
      <c r="B902" s="18" t="s">
        <v>475</v>
      </c>
      <c r="C902" s="59"/>
      <c r="D902" s="59"/>
      <c r="E902" s="47">
        <v>700</v>
      </c>
      <c r="F902" s="123" t="s">
        <v>402</v>
      </c>
    </row>
    <row r="903" spans="1:6" ht="28.5" customHeight="1">
      <c r="A903" s="25">
        <v>43690</v>
      </c>
      <c r="B903" s="59" t="s">
        <v>20</v>
      </c>
      <c r="C903" s="59"/>
      <c r="D903" s="59"/>
      <c r="E903" s="47">
        <v>0.02</v>
      </c>
      <c r="F903" s="123" t="s">
        <v>402</v>
      </c>
    </row>
    <row r="904" spans="1:6" ht="49.5" customHeight="1">
      <c r="A904" s="25">
        <v>43690</v>
      </c>
      <c r="B904" s="59" t="s">
        <v>20</v>
      </c>
      <c r="C904" s="59"/>
      <c r="D904" s="59"/>
      <c r="E904" s="47">
        <v>0.06</v>
      </c>
      <c r="F904" s="123" t="s">
        <v>402</v>
      </c>
    </row>
    <row r="905" spans="1:6" ht="28.5" customHeight="1">
      <c r="A905" s="25">
        <v>43690</v>
      </c>
      <c r="B905" s="59" t="s">
        <v>20</v>
      </c>
      <c r="C905" s="59"/>
      <c r="D905" s="59"/>
      <c r="E905" s="47">
        <v>0.24</v>
      </c>
      <c r="F905" s="123" t="s">
        <v>402</v>
      </c>
    </row>
    <row r="906" spans="1:6" ht="28.5" customHeight="1">
      <c r="A906" s="25">
        <v>43690</v>
      </c>
      <c r="B906" s="59" t="s">
        <v>20</v>
      </c>
      <c r="C906" s="59"/>
      <c r="D906" s="59"/>
      <c r="E906" s="47">
        <v>0.28</v>
      </c>
      <c r="F906" s="123" t="s">
        <v>402</v>
      </c>
    </row>
    <row r="907" spans="1:6" ht="28.5" customHeight="1">
      <c r="A907" s="25">
        <v>43690</v>
      </c>
      <c r="B907" s="59" t="s">
        <v>20</v>
      </c>
      <c r="C907" s="59"/>
      <c r="D907" s="59"/>
      <c r="E907" s="47">
        <v>0.38</v>
      </c>
      <c r="F907" s="123" t="s">
        <v>402</v>
      </c>
    </row>
    <row r="908" spans="1:6" ht="28.5" customHeight="1">
      <c r="A908" s="25">
        <v>43690</v>
      </c>
      <c r="B908" s="59" t="s">
        <v>20</v>
      </c>
      <c r="C908" s="59"/>
      <c r="D908" s="59"/>
      <c r="E908" s="47">
        <v>0.47</v>
      </c>
      <c r="F908" s="123" t="s">
        <v>402</v>
      </c>
    </row>
    <row r="909" spans="1:6" ht="28.5" customHeight="1">
      <c r="A909" s="25">
        <v>43690</v>
      </c>
      <c r="B909" s="59" t="s">
        <v>20</v>
      </c>
      <c r="C909" s="59"/>
      <c r="D909" s="59"/>
      <c r="E909" s="47">
        <v>0.53</v>
      </c>
      <c r="F909" s="123" t="s">
        <v>402</v>
      </c>
    </row>
    <row r="910" spans="1:6" ht="28.5" customHeight="1">
      <c r="A910" s="25">
        <v>43690</v>
      </c>
      <c r="B910" s="59" t="s">
        <v>20</v>
      </c>
      <c r="C910" s="59"/>
      <c r="D910" s="59"/>
      <c r="E910" s="47">
        <v>0.59</v>
      </c>
      <c r="F910" s="123" t="s">
        <v>402</v>
      </c>
    </row>
    <row r="911" spans="1:6" ht="28.5" customHeight="1">
      <c r="A911" s="25">
        <v>43690</v>
      </c>
      <c r="B911" s="59" t="s">
        <v>20</v>
      </c>
      <c r="C911" s="59"/>
      <c r="D911" s="59"/>
      <c r="E911" s="47">
        <v>0.94</v>
      </c>
      <c r="F911" s="123" t="s">
        <v>402</v>
      </c>
    </row>
    <row r="912" spans="1:6" ht="28.5" customHeight="1">
      <c r="A912" s="25">
        <v>43690</v>
      </c>
      <c r="B912" s="59" t="s">
        <v>20</v>
      </c>
      <c r="C912" s="59"/>
      <c r="D912" s="59"/>
      <c r="E912" s="47">
        <v>0.94</v>
      </c>
      <c r="F912" s="123" t="s">
        <v>402</v>
      </c>
    </row>
    <row r="913" spans="1:6" ht="28.5" customHeight="1">
      <c r="A913" s="25">
        <v>43690</v>
      </c>
      <c r="B913" s="59" t="s">
        <v>20</v>
      </c>
      <c r="C913" s="59"/>
      <c r="D913" s="59"/>
      <c r="E913" s="47">
        <v>2</v>
      </c>
      <c r="F913" s="123" t="s">
        <v>402</v>
      </c>
    </row>
    <row r="914" spans="1:6" ht="28.5" customHeight="1">
      <c r="A914" s="25">
        <v>43690</v>
      </c>
      <c r="B914" s="59" t="s">
        <v>20</v>
      </c>
      <c r="C914" s="59"/>
      <c r="D914" s="59"/>
      <c r="E914" s="47">
        <v>4.33</v>
      </c>
      <c r="F914" s="123" t="s">
        <v>402</v>
      </c>
    </row>
    <row r="915" spans="1:6" ht="28.5" customHeight="1">
      <c r="A915" s="25">
        <v>43690</v>
      </c>
      <c r="B915" s="18" t="s">
        <v>476</v>
      </c>
      <c r="C915" s="59"/>
      <c r="D915" s="59"/>
      <c r="E915" s="47">
        <v>1000</v>
      </c>
      <c r="F915" s="123" t="s">
        <v>402</v>
      </c>
    </row>
    <row r="916" spans="1:6" ht="28.5" customHeight="1">
      <c r="A916" s="25">
        <v>43690</v>
      </c>
      <c r="B916" s="77" t="s">
        <v>118</v>
      </c>
      <c r="C916" s="59" t="s">
        <v>119</v>
      </c>
      <c r="D916" s="59" t="s">
        <v>120</v>
      </c>
      <c r="E916" s="47">
        <v>1000</v>
      </c>
      <c r="F916" s="123" t="s">
        <v>402</v>
      </c>
    </row>
    <row r="917" spans="1:6" ht="28.5" customHeight="1">
      <c r="A917" s="25">
        <v>43690</v>
      </c>
      <c r="B917" s="77" t="s">
        <v>59</v>
      </c>
      <c r="C917" s="59"/>
      <c r="D917" s="59"/>
      <c r="E917" s="47">
        <v>22750</v>
      </c>
      <c r="F917" s="38" t="s">
        <v>477</v>
      </c>
    </row>
    <row r="918" spans="1:6" ht="28.5" customHeight="1">
      <c r="A918" s="25">
        <v>43690</v>
      </c>
      <c r="B918" s="77" t="s">
        <v>479</v>
      </c>
      <c r="C918" s="59"/>
      <c r="D918" s="59"/>
      <c r="E918" s="47">
        <v>6150</v>
      </c>
      <c r="F918" s="123" t="s">
        <v>402</v>
      </c>
    </row>
    <row r="919" spans="1:6" ht="28.5" customHeight="1">
      <c r="A919" s="25">
        <v>43691</v>
      </c>
      <c r="B919" s="59" t="s">
        <v>20</v>
      </c>
      <c r="C919" s="59"/>
      <c r="D919" s="59"/>
      <c r="E919" s="47">
        <v>0.12</v>
      </c>
      <c r="F919" s="123" t="s">
        <v>402</v>
      </c>
    </row>
    <row r="920" spans="1:6" ht="28.5" customHeight="1">
      <c r="A920" s="25">
        <v>43691</v>
      </c>
      <c r="B920" s="59" t="s">
        <v>20</v>
      </c>
      <c r="C920" s="59"/>
      <c r="D920" s="59"/>
      <c r="E920" s="47">
        <v>0.23</v>
      </c>
      <c r="F920" s="123" t="s">
        <v>402</v>
      </c>
    </row>
    <row r="921" spans="1:6" ht="30" customHeight="1">
      <c r="A921" s="25">
        <v>43691</v>
      </c>
      <c r="B921" s="59" t="s">
        <v>20</v>
      </c>
      <c r="C921" s="59"/>
      <c r="D921" s="59"/>
      <c r="E921" s="47">
        <v>0.33</v>
      </c>
      <c r="F921" s="123" t="s">
        <v>402</v>
      </c>
    </row>
    <row r="922" spans="1:6" ht="30" customHeight="1">
      <c r="A922" s="25">
        <v>43691</v>
      </c>
      <c r="B922" s="59" t="s">
        <v>20</v>
      </c>
      <c r="C922" s="59"/>
      <c r="D922" s="59"/>
      <c r="E922" s="47">
        <v>0.4</v>
      </c>
      <c r="F922" s="123" t="s">
        <v>402</v>
      </c>
    </row>
    <row r="923" spans="1:6" ht="30" customHeight="1">
      <c r="A923" s="25">
        <v>43691</v>
      </c>
      <c r="B923" s="59" t="s">
        <v>20</v>
      </c>
      <c r="C923" s="59"/>
      <c r="D923" s="59"/>
      <c r="E923" s="47">
        <v>0.44</v>
      </c>
      <c r="F923" s="123" t="s">
        <v>402</v>
      </c>
    </row>
    <row r="924" spans="1:6" ht="30" customHeight="1">
      <c r="A924" s="25">
        <v>43691</v>
      </c>
      <c r="B924" s="59" t="s">
        <v>20</v>
      </c>
      <c r="C924" s="59"/>
      <c r="D924" s="59"/>
      <c r="E924" s="47">
        <v>0.92</v>
      </c>
      <c r="F924" s="123" t="s">
        <v>402</v>
      </c>
    </row>
    <row r="925" spans="1:6" ht="30" customHeight="1">
      <c r="A925" s="25">
        <v>43691</v>
      </c>
      <c r="B925" s="18" t="s">
        <v>480</v>
      </c>
      <c r="C925" s="59"/>
      <c r="D925" s="59"/>
      <c r="E925" s="47">
        <v>700</v>
      </c>
      <c r="F925" s="123" t="s">
        <v>402</v>
      </c>
    </row>
    <row r="926" spans="1:6" ht="28.5" customHeight="1">
      <c r="A926" s="25">
        <v>43691</v>
      </c>
      <c r="B926" s="77" t="s">
        <v>481</v>
      </c>
      <c r="C926" s="59"/>
      <c r="D926" s="59"/>
      <c r="E926" s="47">
        <v>10500</v>
      </c>
      <c r="F926" s="123" t="s">
        <v>402</v>
      </c>
    </row>
    <row r="927" spans="1:6" ht="28.5" customHeight="1">
      <c r="A927" s="25">
        <v>43692</v>
      </c>
      <c r="B927" s="59" t="s">
        <v>20</v>
      </c>
      <c r="C927" s="59"/>
      <c r="D927" s="59"/>
      <c r="E927" s="47">
        <v>0.11</v>
      </c>
      <c r="F927" s="123" t="s">
        <v>402</v>
      </c>
    </row>
    <row r="928" spans="1:6" ht="28.5" customHeight="1">
      <c r="A928" s="25">
        <v>43692</v>
      </c>
      <c r="B928" s="59" t="s">
        <v>20</v>
      </c>
      <c r="C928" s="59"/>
      <c r="D928" s="59"/>
      <c r="E928" s="47">
        <v>0.14</v>
      </c>
      <c r="F928" s="123" t="s">
        <v>402</v>
      </c>
    </row>
    <row r="929" spans="1:6" ht="28.5" customHeight="1">
      <c r="A929" s="25">
        <v>43692</v>
      </c>
      <c r="B929" s="59" t="s">
        <v>20</v>
      </c>
      <c r="C929" s="59"/>
      <c r="D929" s="59"/>
      <c r="E929" s="47">
        <v>0.16</v>
      </c>
      <c r="F929" s="123" t="s">
        <v>402</v>
      </c>
    </row>
    <row r="930" spans="1:6" ht="28.5" customHeight="1">
      <c r="A930" s="25">
        <v>43692</v>
      </c>
      <c r="B930" s="59" t="s">
        <v>20</v>
      </c>
      <c r="C930" s="59"/>
      <c r="D930" s="59"/>
      <c r="E930" s="47">
        <v>0.19</v>
      </c>
      <c r="F930" s="123" t="s">
        <v>402</v>
      </c>
    </row>
    <row r="931" spans="1:6" ht="42.75" customHeight="1">
      <c r="A931" s="25">
        <v>43692</v>
      </c>
      <c r="B931" s="59" t="s">
        <v>20</v>
      </c>
      <c r="C931" s="59"/>
      <c r="D931" s="59"/>
      <c r="E931" s="47">
        <v>0.28</v>
      </c>
      <c r="F931" s="123" t="s">
        <v>402</v>
      </c>
    </row>
    <row r="932" spans="1:6" ht="34.5" customHeight="1">
      <c r="A932" s="25">
        <v>43692</v>
      </c>
      <c r="B932" s="59" t="s">
        <v>20</v>
      </c>
      <c r="C932" s="59"/>
      <c r="D932" s="59"/>
      <c r="E932" s="47">
        <v>0.43</v>
      </c>
      <c r="F932" s="123" t="s">
        <v>402</v>
      </c>
    </row>
    <row r="933" spans="1:6" ht="34.5" customHeight="1">
      <c r="A933" s="25">
        <v>43692</v>
      </c>
      <c r="B933" s="18" t="s">
        <v>484</v>
      </c>
      <c r="C933" s="59"/>
      <c r="D933" s="59"/>
      <c r="E933" s="47">
        <v>700</v>
      </c>
      <c r="F933" s="123" t="s">
        <v>402</v>
      </c>
    </row>
    <row r="934" spans="1:6" ht="33.75" customHeight="1">
      <c r="A934" s="25">
        <v>43692</v>
      </c>
      <c r="B934" s="77" t="s">
        <v>482</v>
      </c>
      <c r="C934" s="59"/>
      <c r="D934" s="59"/>
      <c r="E934" s="47">
        <v>150</v>
      </c>
      <c r="F934" s="123" t="s">
        <v>402</v>
      </c>
    </row>
    <row r="935" spans="1:6" ht="28.5" customHeight="1">
      <c r="A935" s="25">
        <v>43328</v>
      </c>
      <c r="B935" s="59" t="s">
        <v>20</v>
      </c>
      <c r="C935" s="59"/>
      <c r="D935" s="59"/>
      <c r="E935" s="47">
        <v>0.32</v>
      </c>
      <c r="F935" s="123" t="s">
        <v>402</v>
      </c>
    </row>
    <row r="936" spans="1:6" ht="28.5" customHeight="1">
      <c r="A936" s="25">
        <v>43328</v>
      </c>
      <c r="B936" s="59" t="s">
        <v>20</v>
      </c>
      <c r="C936" s="59"/>
      <c r="D936" s="59"/>
      <c r="E936" s="47">
        <v>0.55</v>
      </c>
      <c r="F936" s="123" t="s">
        <v>402</v>
      </c>
    </row>
    <row r="937" spans="1:6" ht="27" customHeight="1">
      <c r="A937" s="25">
        <v>43328</v>
      </c>
      <c r="B937" s="59" t="s">
        <v>20</v>
      </c>
      <c r="C937" s="59"/>
      <c r="D937" s="59"/>
      <c r="E937" s="47">
        <v>0.56</v>
      </c>
      <c r="F937" s="123" t="s">
        <v>402</v>
      </c>
    </row>
    <row r="938" spans="1:6" ht="28.5" customHeight="1">
      <c r="A938" s="25">
        <v>43328</v>
      </c>
      <c r="B938" s="59" t="s">
        <v>20</v>
      </c>
      <c r="C938" s="59"/>
      <c r="D938" s="59"/>
      <c r="E938" s="47">
        <v>1.56</v>
      </c>
      <c r="F938" s="123" t="s">
        <v>402</v>
      </c>
    </row>
    <row r="939" spans="1:6" ht="28.5" customHeight="1">
      <c r="A939" s="25">
        <v>43328</v>
      </c>
      <c r="B939" s="18" t="s">
        <v>483</v>
      </c>
      <c r="C939" s="59"/>
      <c r="D939" s="59"/>
      <c r="E939" s="47">
        <v>700</v>
      </c>
      <c r="F939" s="123" t="s">
        <v>402</v>
      </c>
    </row>
    <row r="940" spans="1:6" ht="28.5" customHeight="1">
      <c r="A940" s="25">
        <v>43694</v>
      </c>
      <c r="B940" s="77" t="s">
        <v>485</v>
      </c>
      <c r="C940" s="59"/>
      <c r="D940" s="59"/>
      <c r="E940" s="47">
        <v>234</v>
      </c>
      <c r="F940" s="123" t="s">
        <v>402</v>
      </c>
    </row>
    <row r="941" spans="1:6" ht="28.5" customHeight="1">
      <c r="A941" s="25">
        <v>43695</v>
      </c>
      <c r="B941" s="59" t="s">
        <v>20</v>
      </c>
      <c r="C941" s="59"/>
      <c r="D941" s="59"/>
      <c r="E941" s="47">
        <v>0.09</v>
      </c>
      <c r="F941" s="123" t="s">
        <v>402</v>
      </c>
    </row>
    <row r="942" spans="1:6" ht="28.5" customHeight="1">
      <c r="A942" s="25">
        <v>43695</v>
      </c>
      <c r="B942" s="59" t="s">
        <v>20</v>
      </c>
      <c r="C942" s="59"/>
      <c r="D942" s="59"/>
      <c r="E942" s="47">
        <v>0.31</v>
      </c>
      <c r="F942" s="123" t="s">
        <v>402</v>
      </c>
    </row>
    <row r="943" spans="1:6" ht="28.5" customHeight="1">
      <c r="A943" s="25">
        <v>43695</v>
      </c>
      <c r="B943" s="59" t="s">
        <v>20</v>
      </c>
      <c r="C943" s="59"/>
      <c r="D943" s="59"/>
      <c r="E943" s="47">
        <v>0.46</v>
      </c>
      <c r="F943" s="123" t="s">
        <v>402</v>
      </c>
    </row>
    <row r="944" spans="1:6" ht="28.5" customHeight="1">
      <c r="A944" s="25">
        <v>43695</v>
      </c>
      <c r="B944" s="59" t="s">
        <v>20</v>
      </c>
      <c r="C944" s="59"/>
      <c r="D944" s="59"/>
      <c r="E944" s="47">
        <v>0.5</v>
      </c>
      <c r="F944" s="123" t="s">
        <v>402</v>
      </c>
    </row>
    <row r="945" spans="1:6" ht="28.5" customHeight="1">
      <c r="A945" s="25">
        <v>43695</v>
      </c>
      <c r="B945" s="59" t="s">
        <v>20</v>
      </c>
      <c r="C945" s="59"/>
      <c r="D945" s="59"/>
      <c r="E945" s="47">
        <v>0.55</v>
      </c>
      <c r="F945" s="123" t="s">
        <v>402</v>
      </c>
    </row>
    <row r="946" spans="1:6" ht="28.5" customHeight="1">
      <c r="A946" s="25">
        <v>43695</v>
      </c>
      <c r="B946" s="59" t="s">
        <v>20</v>
      </c>
      <c r="C946" s="59"/>
      <c r="D946" s="59"/>
      <c r="E946" s="47">
        <v>0.73</v>
      </c>
      <c r="F946" s="123" t="s">
        <v>402</v>
      </c>
    </row>
    <row r="947" spans="1:6" ht="46.5" customHeight="1">
      <c r="A947" s="25">
        <v>43696</v>
      </c>
      <c r="B947" s="18" t="s">
        <v>486</v>
      </c>
      <c r="C947" s="59"/>
      <c r="D947" s="59"/>
      <c r="E947" s="47">
        <v>4730</v>
      </c>
      <c r="F947" s="123" t="s">
        <v>34</v>
      </c>
    </row>
    <row r="948" spans="1:6" ht="46.5" customHeight="1">
      <c r="A948" s="25">
        <v>43696</v>
      </c>
      <c r="B948" s="18" t="s">
        <v>487</v>
      </c>
      <c r="C948" s="59"/>
      <c r="D948" s="59"/>
      <c r="E948" s="47">
        <v>4280</v>
      </c>
      <c r="F948" s="123" t="s">
        <v>402</v>
      </c>
    </row>
    <row r="949" spans="1:6" ht="50.25" customHeight="1">
      <c r="A949" s="25">
        <v>43696</v>
      </c>
      <c r="B949" s="18" t="s">
        <v>488</v>
      </c>
      <c r="C949" s="59"/>
      <c r="D949" s="59"/>
      <c r="E949" s="47">
        <v>5300</v>
      </c>
      <c r="F949" s="123" t="s">
        <v>34</v>
      </c>
    </row>
    <row r="950" spans="1:6" ht="33" customHeight="1">
      <c r="A950" s="25">
        <v>43696</v>
      </c>
      <c r="B950" s="18" t="s">
        <v>489</v>
      </c>
      <c r="C950" s="59"/>
      <c r="D950" s="59"/>
      <c r="E950" s="47">
        <v>104.26</v>
      </c>
      <c r="F950" s="123" t="s">
        <v>402</v>
      </c>
    </row>
    <row r="951" spans="1:6" ht="28.5" customHeight="1">
      <c r="A951" s="25">
        <v>43696</v>
      </c>
      <c r="B951" s="18" t="s">
        <v>489</v>
      </c>
      <c r="C951" s="59"/>
      <c r="D951" s="59"/>
      <c r="E951" s="47">
        <f>700-E950</f>
        <v>595.74</v>
      </c>
      <c r="F951" s="123" t="s">
        <v>34</v>
      </c>
    </row>
    <row r="952" spans="1:6" ht="28.5" customHeight="1">
      <c r="A952" s="25">
        <v>43697</v>
      </c>
      <c r="B952" s="59" t="s">
        <v>20</v>
      </c>
      <c r="C952" s="59"/>
      <c r="D952" s="59"/>
      <c r="E952" s="47">
        <v>0.14</v>
      </c>
      <c r="F952" s="123" t="s">
        <v>493</v>
      </c>
    </row>
    <row r="953" spans="1:6" ht="28.5" customHeight="1">
      <c r="A953" s="25">
        <v>43697</v>
      </c>
      <c r="B953" s="59" t="s">
        <v>20</v>
      </c>
      <c r="C953" s="59"/>
      <c r="D953" s="59"/>
      <c r="E953" s="47">
        <v>0.24</v>
      </c>
      <c r="F953" s="123" t="s">
        <v>493</v>
      </c>
    </row>
    <row r="954" spans="1:6" ht="28.5" customHeight="1">
      <c r="A954" s="25">
        <v>43697</v>
      </c>
      <c r="B954" s="59" t="s">
        <v>20</v>
      </c>
      <c r="C954" s="59"/>
      <c r="D954" s="59"/>
      <c r="E954" s="47">
        <v>0.3</v>
      </c>
      <c r="F954" s="123" t="s">
        <v>493</v>
      </c>
    </row>
    <row r="955" spans="1:6" ht="28.5" customHeight="1">
      <c r="A955" s="25">
        <v>43697</v>
      </c>
      <c r="B955" s="59" t="s">
        <v>490</v>
      </c>
      <c r="C955" s="59" t="s">
        <v>491</v>
      </c>
      <c r="D955" s="59" t="s">
        <v>492</v>
      </c>
      <c r="E955" s="47">
        <v>0.44</v>
      </c>
      <c r="F955" s="123" t="s">
        <v>493</v>
      </c>
    </row>
    <row r="956" spans="1:6" ht="28.5" customHeight="1">
      <c r="A956" s="25">
        <v>43697</v>
      </c>
      <c r="B956" s="77" t="s">
        <v>494</v>
      </c>
      <c r="C956" s="59"/>
      <c r="D956" s="59"/>
      <c r="E956" s="47">
        <v>1180</v>
      </c>
      <c r="F956" s="123" t="s">
        <v>493</v>
      </c>
    </row>
    <row r="957" spans="1:6" ht="28.5" customHeight="1">
      <c r="A957" s="25">
        <v>43697</v>
      </c>
      <c r="B957" s="77" t="s">
        <v>187</v>
      </c>
      <c r="C957" s="59"/>
      <c r="D957" s="59"/>
      <c r="E957" s="47">
        <v>725878</v>
      </c>
      <c r="F957" s="123" t="s">
        <v>34</v>
      </c>
    </row>
    <row r="958" spans="1:6" ht="28.5" customHeight="1">
      <c r="A958" s="25">
        <v>43698</v>
      </c>
      <c r="B958" s="59" t="s">
        <v>20</v>
      </c>
      <c r="C958" s="59"/>
      <c r="D958" s="59"/>
      <c r="E958" s="47">
        <v>0.17</v>
      </c>
      <c r="F958" s="123" t="s">
        <v>493</v>
      </c>
    </row>
    <row r="959" spans="1:6" ht="28.5" customHeight="1">
      <c r="A959" s="25">
        <v>43698</v>
      </c>
      <c r="B959" s="59" t="s">
        <v>20</v>
      </c>
      <c r="C959" s="59"/>
      <c r="D959" s="59"/>
      <c r="E959" s="47">
        <v>0.39</v>
      </c>
      <c r="F959" s="123" t="s">
        <v>493</v>
      </c>
    </row>
    <row r="960" spans="1:6" ht="28.5" customHeight="1">
      <c r="A960" s="25">
        <v>43699</v>
      </c>
      <c r="B960" s="59" t="s">
        <v>20</v>
      </c>
      <c r="C960" s="59"/>
      <c r="D960" s="59"/>
      <c r="E960" s="47">
        <v>0.19</v>
      </c>
      <c r="F960" s="123" t="s">
        <v>493</v>
      </c>
    </row>
    <row r="961" spans="1:6" ht="28.5" customHeight="1">
      <c r="A961" s="25">
        <v>43699</v>
      </c>
      <c r="B961" s="59" t="s">
        <v>20</v>
      </c>
      <c r="C961" s="59"/>
      <c r="D961" s="59"/>
      <c r="E961" s="47">
        <v>0.4</v>
      </c>
      <c r="F961" s="123" t="s">
        <v>493</v>
      </c>
    </row>
    <row r="962" spans="1:6" ht="28.5" customHeight="1">
      <c r="A962" s="25">
        <v>43699</v>
      </c>
      <c r="B962" s="59" t="s">
        <v>20</v>
      </c>
      <c r="C962" s="59"/>
      <c r="D962" s="59"/>
      <c r="E962" s="47">
        <v>0.89</v>
      </c>
      <c r="F962" s="123" t="s">
        <v>493</v>
      </c>
    </row>
    <row r="963" spans="1:6" ht="28.5" customHeight="1">
      <c r="A963" s="25">
        <v>43699</v>
      </c>
      <c r="B963" s="18" t="s">
        <v>496</v>
      </c>
      <c r="C963" s="59"/>
      <c r="D963" s="59"/>
      <c r="E963" s="47">
        <v>1260</v>
      </c>
      <c r="F963" s="123" t="s">
        <v>493</v>
      </c>
    </row>
    <row r="964" spans="1:6" ht="28.5" customHeight="1">
      <c r="A964" s="25">
        <v>43700</v>
      </c>
      <c r="B964" s="59" t="s">
        <v>20</v>
      </c>
      <c r="C964" s="59"/>
      <c r="D964" s="59"/>
      <c r="E964" s="47">
        <v>0.07</v>
      </c>
      <c r="F964" s="123" t="s">
        <v>493</v>
      </c>
    </row>
    <row r="965" spans="1:6" ht="28.5" customHeight="1">
      <c r="A965" s="25">
        <v>43700</v>
      </c>
      <c r="B965" s="59" t="s">
        <v>20</v>
      </c>
      <c r="C965" s="59"/>
      <c r="D965" s="59"/>
      <c r="E965" s="47">
        <v>0.86</v>
      </c>
      <c r="F965" s="123" t="s">
        <v>493</v>
      </c>
    </row>
    <row r="966" spans="1:6" ht="28.5" customHeight="1">
      <c r="A966" s="25">
        <v>43700</v>
      </c>
      <c r="B966" s="18" t="s">
        <v>497</v>
      </c>
      <c r="C966" s="59"/>
      <c r="D966" s="59"/>
      <c r="E966" s="47">
        <v>700</v>
      </c>
      <c r="F966" s="123" t="s">
        <v>493</v>
      </c>
    </row>
    <row r="967" spans="1:6" ht="28.5" customHeight="1">
      <c r="A967" s="25">
        <v>43701</v>
      </c>
      <c r="B967" s="77" t="s">
        <v>498</v>
      </c>
      <c r="C967" s="59"/>
      <c r="D967" s="59"/>
      <c r="E967" s="47">
        <v>1200</v>
      </c>
      <c r="F967" s="123" t="s">
        <v>493</v>
      </c>
    </row>
    <row r="968" spans="1:6" ht="28.5" customHeight="1">
      <c r="A968" s="25">
        <v>43702</v>
      </c>
      <c r="B968" s="59" t="s">
        <v>20</v>
      </c>
      <c r="C968" s="59"/>
      <c r="D968" s="59"/>
      <c r="E968" s="47">
        <v>0.47</v>
      </c>
      <c r="F968" s="123" t="s">
        <v>493</v>
      </c>
    </row>
    <row r="969" spans="1:6" ht="28.5" customHeight="1">
      <c r="A969" s="25">
        <v>43702</v>
      </c>
      <c r="B969" s="59" t="s">
        <v>20</v>
      </c>
      <c r="C969" s="59"/>
      <c r="D969" s="59"/>
      <c r="E969" s="47">
        <v>0.55</v>
      </c>
      <c r="F969" s="123" t="s">
        <v>493</v>
      </c>
    </row>
    <row r="970" spans="1:6" ht="28.5" customHeight="1">
      <c r="A970" s="25">
        <v>43702</v>
      </c>
      <c r="B970" s="59" t="s">
        <v>20</v>
      </c>
      <c r="C970" s="59"/>
      <c r="D970" s="59"/>
      <c r="E970" s="47">
        <v>0.8</v>
      </c>
      <c r="F970" s="123" t="s">
        <v>493</v>
      </c>
    </row>
    <row r="971" spans="1:6" ht="28.5" customHeight="1">
      <c r="A971" s="25">
        <v>43702</v>
      </c>
      <c r="B971" s="77" t="s">
        <v>499</v>
      </c>
      <c r="C971" s="59"/>
      <c r="D971" s="59"/>
      <c r="E971" s="47">
        <v>1300</v>
      </c>
      <c r="F971" s="123" t="s">
        <v>493</v>
      </c>
    </row>
    <row r="972" spans="1:6" ht="28.5" customHeight="1">
      <c r="A972" s="25">
        <v>43704</v>
      </c>
      <c r="B972" s="59" t="s">
        <v>20</v>
      </c>
      <c r="C972" s="59"/>
      <c r="D972" s="59"/>
      <c r="E972" s="47">
        <v>0.11</v>
      </c>
      <c r="F972" s="123" t="s">
        <v>493</v>
      </c>
    </row>
    <row r="973" spans="1:6" ht="28.5" customHeight="1">
      <c r="A973" s="25">
        <v>43704</v>
      </c>
      <c r="B973" s="59" t="s">
        <v>20</v>
      </c>
      <c r="C973" s="59"/>
      <c r="D973" s="59"/>
      <c r="E973" s="47">
        <v>0.35</v>
      </c>
      <c r="F973" s="123" t="s">
        <v>493</v>
      </c>
    </row>
    <row r="974" spans="1:6" ht="28.5" customHeight="1">
      <c r="A974" s="25">
        <v>43704</v>
      </c>
      <c r="B974" s="59" t="s">
        <v>20</v>
      </c>
      <c r="C974" s="59"/>
      <c r="D974" s="59"/>
      <c r="E974" s="47">
        <v>0.44</v>
      </c>
      <c r="F974" s="123" t="s">
        <v>493</v>
      </c>
    </row>
    <row r="975" spans="1:6" ht="28.5" customHeight="1">
      <c r="A975" s="25">
        <v>43705</v>
      </c>
      <c r="B975" s="77" t="s">
        <v>500</v>
      </c>
      <c r="C975" s="59" t="s">
        <v>255</v>
      </c>
      <c r="D975" s="59" t="s">
        <v>181</v>
      </c>
      <c r="E975" s="47">
        <v>700</v>
      </c>
      <c r="F975" s="123" t="s">
        <v>493</v>
      </c>
    </row>
    <row r="976" spans="1:6" ht="28.5" customHeight="1">
      <c r="A976" s="25">
        <v>43705</v>
      </c>
      <c r="B976" s="77" t="s">
        <v>501</v>
      </c>
      <c r="C976" s="59"/>
      <c r="D976" s="59"/>
      <c r="E976" s="47">
        <v>1000</v>
      </c>
      <c r="F976" s="123" t="s">
        <v>493</v>
      </c>
    </row>
    <row r="977" spans="1:6" ht="28.5" customHeight="1">
      <c r="A977" s="25">
        <v>43705</v>
      </c>
      <c r="B977" s="18" t="s">
        <v>502</v>
      </c>
      <c r="C977" s="59"/>
      <c r="D977" s="59"/>
      <c r="E977" s="47">
        <v>1400</v>
      </c>
      <c r="F977" s="123" t="s">
        <v>493</v>
      </c>
    </row>
    <row r="978" spans="1:6" ht="28.5" customHeight="1">
      <c r="A978" s="25">
        <v>43706</v>
      </c>
      <c r="B978" s="59" t="s">
        <v>20</v>
      </c>
      <c r="C978" s="59"/>
      <c r="D978" s="59"/>
      <c r="E978" s="47">
        <v>0.3</v>
      </c>
      <c r="F978" s="123" t="s">
        <v>493</v>
      </c>
    </row>
    <row r="979" spans="1:6" ht="28.5" customHeight="1">
      <c r="A979" s="25">
        <v>43706</v>
      </c>
      <c r="B979" s="59" t="s">
        <v>20</v>
      </c>
      <c r="C979" s="59"/>
      <c r="D979" s="59"/>
      <c r="E979" s="47">
        <v>0.4</v>
      </c>
      <c r="F979" s="123" t="s">
        <v>493</v>
      </c>
    </row>
    <row r="980" spans="1:6" ht="28.5" customHeight="1">
      <c r="A980" s="25">
        <v>43706</v>
      </c>
      <c r="B980" s="18" t="s">
        <v>503</v>
      </c>
      <c r="C980" s="59"/>
      <c r="D980" s="59"/>
      <c r="E980" s="47">
        <v>1900</v>
      </c>
      <c r="F980" s="123" t="s">
        <v>493</v>
      </c>
    </row>
    <row r="981" spans="1:6" ht="28.5" customHeight="1">
      <c r="A981" s="25">
        <v>43707</v>
      </c>
      <c r="B981" s="59" t="s">
        <v>20</v>
      </c>
      <c r="C981" s="59"/>
      <c r="D981" s="59"/>
      <c r="E981" s="47">
        <v>0.12</v>
      </c>
      <c r="F981" s="123" t="s">
        <v>493</v>
      </c>
    </row>
    <row r="982" spans="1:6" ht="28.5" customHeight="1">
      <c r="A982" s="25">
        <v>43707</v>
      </c>
      <c r="B982" s="59" t="s">
        <v>20</v>
      </c>
      <c r="C982" s="59"/>
      <c r="D982" s="59"/>
      <c r="E982" s="47">
        <v>0.42</v>
      </c>
      <c r="F982" s="123" t="s">
        <v>493</v>
      </c>
    </row>
    <row r="983" spans="1:6" ht="30.75" customHeight="1">
      <c r="A983" s="25">
        <v>43707</v>
      </c>
      <c r="B983" s="59" t="s">
        <v>20</v>
      </c>
      <c r="C983" s="59"/>
      <c r="D983" s="59"/>
      <c r="E983" s="47">
        <v>0.73</v>
      </c>
      <c r="F983" s="123" t="s">
        <v>493</v>
      </c>
    </row>
    <row r="984" spans="1:6" ht="28.5" customHeight="1">
      <c r="A984" s="25">
        <v>43707</v>
      </c>
      <c r="B984" s="59" t="s">
        <v>20</v>
      </c>
      <c r="C984" s="59"/>
      <c r="D984" s="59"/>
      <c r="E984" s="47">
        <v>1.79</v>
      </c>
      <c r="F984" s="123" t="s">
        <v>493</v>
      </c>
    </row>
    <row r="985" spans="1:6" ht="28.5" customHeight="1">
      <c r="A985" s="25">
        <v>43707</v>
      </c>
      <c r="B985" s="59" t="s">
        <v>20</v>
      </c>
      <c r="C985" s="59"/>
      <c r="D985" s="59"/>
      <c r="E985" s="47">
        <v>2.2</v>
      </c>
      <c r="F985" s="123" t="s">
        <v>493</v>
      </c>
    </row>
    <row r="986" spans="1:6" ht="25.5" customHeight="1">
      <c r="A986" s="25">
        <v>43707</v>
      </c>
      <c r="B986" s="59" t="s">
        <v>447</v>
      </c>
      <c r="C986" s="59"/>
      <c r="D986" s="59"/>
      <c r="E986" s="47">
        <v>5000</v>
      </c>
      <c r="F986" s="123" t="s">
        <v>493</v>
      </c>
    </row>
    <row r="987" spans="1:6" ht="25.5" customHeight="1">
      <c r="A987" s="25">
        <v>43708</v>
      </c>
      <c r="B987" s="77" t="s">
        <v>504</v>
      </c>
      <c r="C987" s="59"/>
      <c r="D987" s="59"/>
      <c r="E987" s="47">
        <v>1000</v>
      </c>
      <c r="F987" s="123" t="s">
        <v>493</v>
      </c>
    </row>
    <row r="988" spans="1:6" ht="30" customHeight="1">
      <c r="A988" s="25">
        <v>43709</v>
      </c>
      <c r="B988" s="59" t="s">
        <v>20</v>
      </c>
      <c r="C988" s="59"/>
      <c r="D988" s="59"/>
      <c r="E988" s="47">
        <v>0.01</v>
      </c>
      <c r="F988" s="123" t="s">
        <v>493</v>
      </c>
    </row>
    <row r="989" spans="1:6" ht="30" customHeight="1">
      <c r="A989" s="25">
        <v>43709</v>
      </c>
      <c r="B989" s="59" t="s">
        <v>20</v>
      </c>
      <c r="C989" s="59"/>
      <c r="D989" s="59"/>
      <c r="E989" s="47">
        <v>0.16</v>
      </c>
      <c r="F989" s="123" t="s">
        <v>493</v>
      </c>
    </row>
    <row r="990" spans="1:6" ht="30" customHeight="1">
      <c r="A990" s="25">
        <v>43709</v>
      </c>
      <c r="B990" s="59" t="s">
        <v>20</v>
      </c>
      <c r="C990" s="59"/>
      <c r="D990" s="59"/>
      <c r="E990" s="47">
        <v>0.37</v>
      </c>
      <c r="F990" s="123" t="s">
        <v>493</v>
      </c>
    </row>
    <row r="991" spans="1:6" ht="27.75" customHeight="1">
      <c r="A991" s="25">
        <v>43709</v>
      </c>
      <c r="B991" s="59" t="s">
        <v>20</v>
      </c>
      <c r="C991" s="59"/>
      <c r="D991" s="59"/>
      <c r="E991" s="47">
        <v>0.37</v>
      </c>
      <c r="F991" s="123" t="s">
        <v>493</v>
      </c>
    </row>
    <row r="992" spans="1:6" ht="25.5" customHeight="1">
      <c r="A992" s="25">
        <v>43709</v>
      </c>
      <c r="B992" s="59" t="s">
        <v>20</v>
      </c>
      <c r="C992" s="59"/>
      <c r="D992" s="59"/>
      <c r="E992" s="47">
        <v>0.43</v>
      </c>
      <c r="F992" s="123" t="s">
        <v>493</v>
      </c>
    </row>
    <row r="993" spans="1:6" ht="21" customHeight="1">
      <c r="A993" s="25">
        <v>43710</v>
      </c>
      <c r="B993" s="18" t="s">
        <v>505</v>
      </c>
      <c r="C993" s="59"/>
      <c r="D993" s="59"/>
      <c r="E993" s="47">
        <v>700</v>
      </c>
      <c r="F993" s="123" t="s">
        <v>493</v>
      </c>
    </row>
    <row r="994" spans="1:6" ht="28.5" customHeight="1">
      <c r="A994" s="25">
        <v>43710</v>
      </c>
      <c r="B994" s="18" t="s">
        <v>506</v>
      </c>
      <c r="C994" s="59"/>
      <c r="D994" s="59"/>
      <c r="E994" s="47">
        <v>500</v>
      </c>
      <c r="F994" s="123" t="s">
        <v>493</v>
      </c>
    </row>
    <row r="995" spans="1:6" ht="28.5" customHeight="1">
      <c r="A995" s="25">
        <v>43710</v>
      </c>
      <c r="B995" s="59" t="s">
        <v>507</v>
      </c>
      <c r="C995" s="59"/>
      <c r="D995" s="59"/>
      <c r="E995" s="47">
        <v>200</v>
      </c>
      <c r="F995" s="38" t="s">
        <v>34</v>
      </c>
    </row>
    <row r="996" spans="1:6" ht="28.5" customHeight="1">
      <c r="A996" s="25">
        <v>43710</v>
      </c>
      <c r="B996" s="59" t="s">
        <v>508</v>
      </c>
      <c r="C996" s="59"/>
      <c r="D996" s="59"/>
      <c r="E996" s="47">
        <v>100</v>
      </c>
      <c r="F996" s="38" t="s">
        <v>34</v>
      </c>
    </row>
    <row r="997" spans="1:6" ht="28.5" customHeight="1">
      <c r="A997" s="25">
        <v>43710</v>
      </c>
      <c r="B997" s="77" t="s">
        <v>509</v>
      </c>
      <c r="C997" s="59"/>
      <c r="D997" s="59"/>
      <c r="E997" s="47">
        <v>72</v>
      </c>
      <c r="F997" s="123" t="s">
        <v>493</v>
      </c>
    </row>
    <row r="998" spans="1:6" ht="28.5" customHeight="1">
      <c r="A998" s="25">
        <v>43710</v>
      </c>
      <c r="B998" s="77" t="s">
        <v>510</v>
      </c>
      <c r="C998" s="59"/>
      <c r="D998" s="59"/>
      <c r="E998" s="47">
        <v>2700</v>
      </c>
      <c r="F998" s="123" t="s">
        <v>493</v>
      </c>
    </row>
    <row r="999" spans="1:6" ht="28.5" customHeight="1">
      <c r="A999" s="25">
        <v>43711</v>
      </c>
      <c r="B999" s="59" t="s">
        <v>20</v>
      </c>
      <c r="C999" s="59"/>
      <c r="D999" s="59"/>
      <c r="E999" s="47">
        <v>0.46</v>
      </c>
      <c r="F999" s="123" t="s">
        <v>493</v>
      </c>
    </row>
    <row r="1000" spans="1:6" ht="28.5" customHeight="1">
      <c r="A1000" s="25">
        <v>43711</v>
      </c>
      <c r="B1000" s="59" t="s">
        <v>20</v>
      </c>
      <c r="C1000" s="59"/>
      <c r="D1000" s="59"/>
      <c r="E1000" s="47">
        <v>0.47</v>
      </c>
      <c r="F1000" s="123" t="s">
        <v>493</v>
      </c>
    </row>
    <row r="1001" spans="1:6" ht="28.5" customHeight="1">
      <c r="A1001" s="25">
        <v>43711</v>
      </c>
      <c r="B1001" s="59" t="s">
        <v>20</v>
      </c>
      <c r="C1001" s="59"/>
      <c r="D1001" s="59"/>
      <c r="E1001" s="47">
        <v>0.71</v>
      </c>
      <c r="F1001" s="123" t="s">
        <v>493</v>
      </c>
    </row>
    <row r="1002" spans="1:6" ht="28.5" customHeight="1">
      <c r="A1002" s="25">
        <v>43711</v>
      </c>
      <c r="B1002" s="59" t="s">
        <v>20</v>
      </c>
      <c r="C1002" s="59"/>
      <c r="D1002" s="59"/>
      <c r="E1002" s="47">
        <v>1.34</v>
      </c>
      <c r="F1002" s="123" t="s">
        <v>493</v>
      </c>
    </row>
    <row r="1003" spans="1:6" ht="28.5" customHeight="1">
      <c r="A1003" s="25">
        <v>43712</v>
      </c>
      <c r="B1003" s="59" t="s">
        <v>20</v>
      </c>
      <c r="C1003" s="59"/>
      <c r="D1003" s="59"/>
      <c r="E1003" s="47">
        <v>0.08</v>
      </c>
      <c r="F1003" s="123" t="s">
        <v>493</v>
      </c>
    </row>
    <row r="1004" spans="1:6" ht="28.5" customHeight="1">
      <c r="A1004" s="25">
        <v>43712</v>
      </c>
      <c r="B1004" s="59" t="s">
        <v>20</v>
      </c>
      <c r="C1004" s="59"/>
      <c r="D1004" s="59"/>
      <c r="E1004" s="47">
        <v>0.38</v>
      </c>
      <c r="F1004" s="123" t="s">
        <v>493</v>
      </c>
    </row>
    <row r="1005" spans="1:6" ht="28.5" customHeight="1">
      <c r="A1005" s="25">
        <v>43712</v>
      </c>
      <c r="B1005" s="59" t="s">
        <v>20</v>
      </c>
      <c r="C1005" s="59"/>
      <c r="D1005" s="59"/>
      <c r="E1005" s="47">
        <v>0.55</v>
      </c>
      <c r="F1005" s="123" t="s">
        <v>493</v>
      </c>
    </row>
    <row r="1006" spans="1:6" ht="28.5" customHeight="1">
      <c r="A1006" s="25">
        <v>43712</v>
      </c>
      <c r="B1006" s="59" t="s">
        <v>20</v>
      </c>
      <c r="C1006" s="59"/>
      <c r="D1006" s="59"/>
      <c r="E1006" s="47">
        <v>0.68</v>
      </c>
      <c r="F1006" s="123" t="s">
        <v>493</v>
      </c>
    </row>
    <row r="1007" spans="1:6" ht="28.5" customHeight="1">
      <c r="A1007" s="25">
        <v>43712</v>
      </c>
      <c r="B1007" s="59" t="s">
        <v>20</v>
      </c>
      <c r="C1007" s="59"/>
      <c r="D1007" s="59"/>
      <c r="E1007" s="47">
        <v>0.82</v>
      </c>
      <c r="F1007" s="123" t="s">
        <v>493</v>
      </c>
    </row>
    <row r="1008" spans="1:6" ht="28.5" customHeight="1">
      <c r="A1008" s="25">
        <v>43712</v>
      </c>
      <c r="B1008" s="59" t="s">
        <v>20</v>
      </c>
      <c r="C1008" s="59"/>
      <c r="D1008" s="59"/>
      <c r="E1008" s="47">
        <v>1</v>
      </c>
      <c r="F1008" s="123" t="s">
        <v>493</v>
      </c>
    </row>
    <row r="1009" spans="1:6" ht="28.5" customHeight="1">
      <c r="A1009" s="25">
        <v>43712</v>
      </c>
      <c r="B1009" s="59" t="s">
        <v>20</v>
      </c>
      <c r="C1009" s="59"/>
      <c r="D1009" s="59"/>
      <c r="E1009" s="47">
        <v>1.96</v>
      </c>
      <c r="F1009" s="123" t="s">
        <v>493</v>
      </c>
    </row>
    <row r="1010" spans="1:6" ht="28.5" customHeight="1">
      <c r="A1010" s="25">
        <v>43712</v>
      </c>
      <c r="B1010" s="59" t="s">
        <v>20</v>
      </c>
      <c r="C1010" s="59"/>
      <c r="D1010" s="59"/>
      <c r="E1010" s="47">
        <v>7.96</v>
      </c>
      <c r="F1010" s="123" t="s">
        <v>493</v>
      </c>
    </row>
    <row r="1011" spans="1:6" ht="28.5" customHeight="1">
      <c r="A1011" s="25">
        <v>43713</v>
      </c>
      <c r="B1011" s="59" t="s">
        <v>20</v>
      </c>
      <c r="C1011" s="59"/>
      <c r="D1011" s="59"/>
      <c r="E1011" s="47">
        <v>0.02</v>
      </c>
      <c r="F1011" s="123" t="s">
        <v>493</v>
      </c>
    </row>
    <row r="1012" spans="1:6" ht="28.5" customHeight="1">
      <c r="A1012" s="25">
        <v>43713</v>
      </c>
      <c r="B1012" s="59" t="s">
        <v>20</v>
      </c>
      <c r="C1012" s="59"/>
      <c r="D1012" s="59"/>
      <c r="E1012" s="47">
        <v>0.36</v>
      </c>
      <c r="F1012" s="123" t="s">
        <v>493</v>
      </c>
    </row>
    <row r="1013" spans="1:6" ht="28.5" customHeight="1">
      <c r="A1013" s="25">
        <v>43713</v>
      </c>
      <c r="B1013" s="59" t="s">
        <v>20</v>
      </c>
      <c r="C1013" s="59"/>
      <c r="D1013" s="59"/>
      <c r="E1013" s="47">
        <v>0.8</v>
      </c>
      <c r="F1013" s="123" t="s">
        <v>493</v>
      </c>
    </row>
    <row r="1014" spans="1:6" ht="28.5" customHeight="1">
      <c r="A1014" s="25">
        <v>43713</v>
      </c>
      <c r="B1014" s="59" t="s">
        <v>20</v>
      </c>
      <c r="C1014" s="59"/>
      <c r="D1014" s="59"/>
      <c r="E1014" s="47">
        <v>0.82</v>
      </c>
      <c r="F1014" s="123" t="s">
        <v>493</v>
      </c>
    </row>
    <row r="1015" spans="1:6" ht="30" customHeight="1">
      <c r="A1015" s="25">
        <v>43713</v>
      </c>
      <c r="B1015" s="59" t="s">
        <v>20</v>
      </c>
      <c r="C1015" s="59"/>
      <c r="D1015" s="59"/>
      <c r="E1015" s="47">
        <v>1.31</v>
      </c>
      <c r="F1015" s="123" t="s">
        <v>493</v>
      </c>
    </row>
    <row r="1016" spans="1:6" ht="28.5" customHeight="1">
      <c r="A1016" s="25">
        <v>43713</v>
      </c>
      <c r="B1016" s="59" t="s">
        <v>511</v>
      </c>
      <c r="C1016" s="59"/>
      <c r="D1016" s="59"/>
      <c r="E1016" s="47">
        <v>12000</v>
      </c>
      <c r="F1016" s="123" t="s">
        <v>493</v>
      </c>
    </row>
    <row r="1017" spans="1:6" ht="28.5" customHeight="1">
      <c r="A1017" s="25">
        <v>43713</v>
      </c>
      <c r="B1017" s="77" t="s">
        <v>512</v>
      </c>
      <c r="C1017" s="59"/>
      <c r="D1017" s="59"/>
      <c r="E1017" s="47">
        <v>100</v>
      </c>
      <c r="F1017" s="123" t="s">
        <v>513</v>
      </c>
    </row>
    <row r="1018" spans="1:6" ht="28.5" customHeight="1">
      <c r="A1018" s="25">
        <v>43713</v>
      </c>
      <c r="B1018" s="18" t="s">
        <v>514</v>
      </c>
      <c r="C1018" s="59"/>
      <c r="D1018" s="59"/>
      <c r="E1018" s="47">
        <v>1400</v>
      </c>
      <c r="F1018" s="123" t="s">
        <v>493</v>
      </c>
    </row>
    <row r="1019" spans="1:6" ht="28.5" customHeight="1">
      <c r="A1019" s="25">
        <v>43714</v>
      </c>
      <c r="B1019" s="77" t="s">
        <v>515</v>
      </c>
      <c r="C1019" s="59"/>
      <c r="D1019" s="59"/>
      <c r="E1019" s="47">
        <v>4550</v>
      </c>
      <c r="F1019" s="123" t="s">
        <v>493</v>
      </c>
    </row>
    <row r="1020" spans="1:6" ht="28.5" customHeight="1">
      <c r="A1020" s="25">
        <v>43714</v>
      </c>
      <c r="B1020" s="77" t="s">
        <v>515</v>
      </c>
      <c r="C1020" s="59"/>
      <c r="D1020" s="59"/>
      <c r="E1020" s="47">
        <v>1100</v>
      </c>
      <c r="F1020" s="123" t="s">
        <v>513</v>
      </c>
    </row>
    <row r="1021" spans="1:6" ht="25.5" customHeight="1">
      <c r="A1021" s="25">
        <v>43714</v>
      </c>
      <c r="B1021" s="59" t="s">
        <v>20</v>
      </c>
      <c r="C1021" s="59"/>
      <c r="D1021" s="59"/>
      <c r="E1021" s="47">
        <v>0.01</v>
      </c>
      <c r="F1021" s="123" t="s">
        <v>493</v>
      </c>
    </row>
    <row r="1022" spans="1:6" ht="23.25" customHeight="1">
      <c r="A1022" s="25">
        <v>43714</v>
      </c>
      <c r="B1022" s="59" t="s">
        <v>20</v>
      </c>
      <c r="C1022" s="59"/>
      <c r="D1022" s="59"/>
      <c r="E1022" s="47">
        <v>0.05</v>
      </c>
      <c r="F1022" s="123" t="s">
        <v>493</v>
      </c>
    </row>
    <row r="1023" spans="1:6" ht="28.5" customHeight="1">
      <c r="A1023" s="25">
        <v>43714</v>
      </c>
      <c r="B1023" s="59" t="s">
        <v>20</v>
      </c>
      <c r="C1023" s="59"/>
      <c r="D1023" s="59"/>
      <c r="E1023" s="47">
        <v>0.06</v>
      </c>
      <c r="F1023" s="123" t="s">
        <v>493</v>
      </c>
    </row>
    <row r="1024" spans="1:6" ht="28.5" customHeight="1">
      <c r="A1024" s="25">
        <v>43714</v>
      </c>
      <c r="B1024" s="59" t="s">
        <v>20</v>
      </c>
      <c r="C1024" s="59"/>
      <c r="D1024" s="59"/>
      <c r="E1024" s="47">
        <v>0.15</v>
      </c>
      <c r="F1024" s="123" t="s">
        <v>493</v>
      </c>
    </row>
    <row r="1025" spans="1:6" ht="28.5" customHeight="1">
      <c r="A1025" s="25">
        <v>43714</v>
      </c>
      <c r="B1025" s="59" t="s">
        <v>20</v>
      </c>
      <c r="C1025" s="59"/>
      <c r="D1025" s="59"/>
      <c r="E1025" s="47">
        <v>0.24</v>
      </c>
      <c r="F1025" s="123" t="s">
        <v>493</v>
      </c>
    </row>
    <row r="1026" spans="1:6" ht="28.5" customHeight="1">
      <c r="A1026" s="25">
        <v>43714</v>
      </c>
      <c r="B1026" s="59" t="s">
        <v>20</v>
      </c>
      <c r="C1026" s="59"/>
      <c r="D1026" s="59"/>
      <c r="E1026" s="47">
        <v>0.24</v>
      </c>
      <c r="F1026" s="123" t="s">
        <v>493</v>
      </c>
    </row>
    <row r="1027" spans="1:6" ht="28.5" customHeight="1">
      <c r="A1027" s="25">
        <v>43714</v>
      </c>
      <c r="B1027" s="59" t="s">
        <v>20</v>
      </c>
      <c r="C1027" s="59"/>
      <c r="D1027" s="59"/>
      <c r="E1027" s="47">
        <v>0.25</v>
      </c>
      <c r="F1027" s="123" t="s">
        <v>493</v>
      </c>
    </row>
    <row r="1028" spans="1:6" ht="28.5" customHeight="1">
      <c r="A1028" s="25">
        <v>43714</v>
      </c>
      <c r="B1028" s="59" t="s">
        <v>20</v>
      </c>
      <c r="C1028" s="59"/>
      <c r="D1028" s="59"/>
      <c r="E1028" s="47">
        <v>0.58</v>
      </c>
      <c r="F1028" s="123" t="s">
        <v>493</v>
      </c>
    </row>
    <row r="1029" spans="1:6" ht="28.5" customHeight="1">
      <c r="A1029" s="25">
        <v>43714</v>
      </c>
      <c r="B1029" s="59" t="s">
        <v>20</v>
      </c>
      <c r="C1029" s="59"/>
      <c r="D1029" s="59"/>
      <c r="E1029" s="47">
        <v>0.74</v>
      </c>
      <c r="F1029" s="123" t="s">
        <v>493</v>
      </c>
    </row>
    <row r="1030" spans="1:6" ht="28.5" customHeight="1">
      <c r="A1030" s="25">
        <v>43714</v>
      </c>
      <c r="B1030" s="59" t="s">
        <v>20</v>
      </c>
      <c r="C1030" s="59"/>
      <c r="D1030" s="59"/>
      <c r="E1030" s="47">
        <v>0.82</v>
      </c>
      <c r="F1030" s="123" t="s">
        <v>493</v>
      </c>
    </row>
    <row r="1031" spans="1:6" ht="28.5" customHeight="1">
      <c r="A1031" s="25">
        <v>43714</v>
      </c>
      <c r="B1031" s="59" t="s">
        <v>20</v>
      </c>
      <c r="C1031" s="59"/>
      <c r="D1031" s="59"/>
      <c r="E1031" s="47">
        <v>0.85</v>
      </c>
      <c r="F1031" s="123" t="s">
        <v>493</v>
      </c>
    </row>
    <row r="1032" spans="1:6" ht="28.5" customHeight="1">
      <c r="A1032" s="25">
        <v>43714</v>
      </c>
      <c r="B1032" s="59" t="s">
        <v>20</v>
      </c>
      <c r="C1032" s="59"/>
      <c r="D1032" s="59"/>
      <c r="E1032" s="47">
        <v>0.94</v>
      </c>
      <c r="F1032" s="123" t="s">
        <v>493</v>
      </c>
    </row>
    <row r="1033" spans="1:6" ht="28.5" customHeight="1">
      <c r="A1033" s="25">
        <v>43716</v>
      </c>
      <c r="B1033" s="59" t="s">
        <v>20</v>
      </c>
      <c r="C1033" s="59"/>
      <c r="D1033" s="59"/>
      <c r="E1033" s="47">
        <v>0.13</v>
      </c>
      <c r="F1033" s="123" t="s">
        <v>493</v>
      </c>
    </row>
    <row r="1034" spans="1:6" ht="28.5" customHeight="1">
      <c r="A1034" s="25">
        <v>43716</v>
      </c>
      <c r="B1034" s="59" t="s">
        <v>20</v>
      </c>
      <c r="C1034" s="59"/>
      <c r="D1034" s="59"/>
      <c r="E1034" s="47">
        <v>0.19</v>
      </c>
      <c r="F1034" s="123" t="s">
        <v>493</v>
      </c>
    </row>
    <row r="1035" spans="1:6" ht="28.5" customHeight="1">
      <c r="A1035" s="25">
        <v>43716</v>
      </c>
      <c r="B1035" s="59" t="s">
        <v>20</v>
      </c>
      <c r="C1035" s="59"/>
      <c r="D1035" s="59"/>
      <c r="E1035" s="47">
        <v>0.74</v>
      </c>
      <c r="F1035" s="123" t="s">
        <v>493</v>
      </c>
    </row>
    <row r="1036" spans="1:6" ht="28.5" customHeight="1">
      <c r="A1036" s="25">
        <v>43716</v>
      </c>
      <c r="B1036" s="77" t="s">
        <v>517</v>
      </c>
      <c r="C1036" s="59"/>
      <c r="D1036" s="59"/>
      <c r="E1036" s="47">
        <v>300</v>
      </c>
      <c r="F1036" s="38" t="s">
        <v>518</v>
      </c>
    </row>
    <row r="1037" spans="1:6" ht="28.5" customHeight="1">
      <c r="A1037" s="25">
        <v>43716</v>
      </c>
      <c r="B1037" s="77" t="s">
        <v>517</v>
      </c>
      <c r="C1037" s="59"/>
      <c r="D1037" s="59"/>
      <c r="E1037" s="47">
        <v>1000</v>
      </c>
      <c r="F1037" s="38" t="s">
        <v>513</v>
      </c>
    </row>
    <row r="1038" spans="1:6" ht="28.5" customHeight="1">
      <c r="A1038" s="25">
        <v>43718</v>
      </c>
      <c r="B1038" s="59" t="s">
        <v>20</v>
      </c>
      <c r="C1038" s="59"/>
      <c r="D1038" s="59"/>
      <c r="E1038" s="47">
        <v>0.08</v>
      </c>
      <c r="F1038" s="123" t="s">
        <v>493</v>
      </c>
    </row>
    <row r="1039" spans="1:6" ht="28.5" customHeight="1">
      <c r="A1039" s="25">
        <v>43718</v>
      </c>
      <c r="B1039" s="59" t="s">
        <v>20</v>
      </c>
      <c r="C1039" s="59"/>
      <c r="D1039" s="59"/>
      <c r="E1039" s="47">
        <v>0.19</v>
      </c>
      <c r="F1039" s="123" t="s">
        <v>493</v>
      </c>
    </row>
    <row r="1040" spans="1:6" ht="28.5" customHeight="1">
      <c r="A1040" s="25">
        <v>43718</v>
      </c>
      <c r="B1040" s="59" t="s">
        <v>20</v>
      </c>
      <c r="C1040" s="59"/>
      <c r="D1040" s="59"/>
      <c r="E1040" s="47">
        <v>0.29</v>
      </c>
      <c r="F1040" s="123" t="s">
        <v>493</v>
      </c>
    </row>
    <row r="1041" spans="1:6" ht="28.5" customHeight="1">
      <c r="A1041" s="25">
        <v>43718</v>
      </c>
      <c r="B1041" s="59" t="s">
        <v>20</v>
      </c>
      <c r="C1041" s="59"/>
      <c r="D1041" s="59"/>
      <c r="E1041" s="47">
        <v>0.5</v>
      </c>
      <c r="F1041" s="123" t="s">
        <v>493</v>
      </c>
    </row>
    <row r="1042" spans="1:6" ht="28.5" customHeight="1">
      <c r="A1042" s="25">
        <v>43718</v>
      </c>
      <c r="B1042" s="59" t="s">
        <v>20</v>
      </c>
      <c r="C1042" s="59"/>
      <c r="D1042" s="59"/>
      <c r="E1042" s="47">
        <v>0.5</v>
      </c>
      <c r="F1042" s="123" t="s">
        <v>493</v>
      </c>
    </row>
    <row r="1043" spans="1:6" ht="28.5" customHeight="1">
      <c r="A1043" s="25">
        <v>43718</v>
      </c>
      <c r="B1043" s="59" t="s">
        <v>20</v>
      </c>
      <c r="C1043" s="59"/>
      <c r="D1043" s="59"/>
      <c r="E1043" s="47">
        <v>0.72</v>
      </c>
      <c r="F1043" s="123" t="s">
        <v>493</v>
      </c>
    </row>
    <row r="1044" spans="1:6" ht="28.5" customHeight="1">
      <c r="A1044" s="25">
        <v>43718</v>
      </c>
      <c r="B1044" s="59" t="s">
        <v>20</v>
      </c>
      <c r="C1044" s="59"/>
      <c r="D1044" s="59"/>
      <c r="E1044" s="47">
        <v>0.73</v>
      </c>
      <c r="F1044" s="123" t="s">
        <v>493</v>
      </c>
    </row>
    <row r="1045" spans="1:6" ht="28.5" customHeight="1">
      <c r="A1045" s="25">
        <v>43718</v>
      </c>
      <c r="B1045" s="59" t="s">
        <v>20</v>
      </c>
      <c r="C1045" s="59"/>
      <c r="D1045" s="59"/>
      <c r="E1045" s="47">
        <v>0.73</v>
      </c>
      <c r="F1045" s="123" t="s">
        <v>493</v>
      </c>
    </row>
    <row r="1046" spans="1:6" ht="28.5" customHeight="1">
      <c r="A1046" s="25">
        <v>43718</v>
      </c>
      <c r="B1046" s="59" t="s">
        <v>20</v>
      </c>
      <c r="C1046" s="59"/>
      <c r="D1046" s="59"/>
      <c r="E1046" s="47">
        <v>0.76</v>
      </c>
      <c r="F1046" s="123" t="s">
        <v>493</v>
      </c>
    </row>
    <row r="1047" spans="1:6" ht="28.5" customHeight="1">
      <c r="A1047" s="25">
        <v>43718</v>
      </c>
      <c r="B1047" s="59" t="s">
        <v>20</v>
      </c>
      <c r="C1047" s="59"/>
      <c r="D1047" s="59"/>
      <c r="E1047" s="47">
        <v>0.83</v>
      </c>
      <c r="F1047" s="123" t="s">
        <v>493</v>
      </c>
    </row>
    <row r="1048" spans="1:6" ht="28.5" customHeight="1">
      <c r="A1048" s="25">
        <v>43718</v>
      </c>
      <c r="B1048" s="59" t="s">
        <v>20</v>
      </c>
      <c r="C1048" s="59"/>
      <c r="D1048" s="59"/>
      <c r="E1048" s="47">
        <v>0.94</v>
      </c>
      <c r="F1048" s="123" t="s">
        <v>493</v>
      </c>
    </row>
    <row r="1049" spans="1:6" ht="28.5" customHeight="1">
      <c r="A1049" s="25">
        <v>43718</v>
      </c>
      <c r="B1049" s="59" t="s">
        <v>20</v>
      </c>
      <c r="C1049" s="59"/>
      <c r="D1049" s="59"/>
      <c r="E1049" s="47">
        <v>0.97</v>
      </c>
      <c r="F1049" s="123" t="s">
        <v>493</v>
      </c>
    </row>
    <row r="1050" spans="1:6" ht="28.5" customHeight="1">
      <c r="A1050" s="25">
        <v>43719</v>
      </c>
      <c r="B1050" s="59" t="s">
        <v>20</v>
      </c>
      <c r="C1050" s="59"/>
      <c r="D1050" s="59"/>
      <c r="E1050" s="47">
        <v>0.09</v>
      </c>
      <c r="F1050" s="123" t="s">
        <v>493</v>
      </c>
    </row>
    <row r="1051" spans="1:6" ht="28.5" customHeight="1">
      <c r="A1051" s="25">
        <v>43719</v>
      </c>
      <c r="B1051" s="59" t="s">
        <v>20</v>
      </c>
      <c r="C1051" s="59"/>
      <c r="D1051" s="59"/>
      <c r="E1051" s="47">
        <v>0.1</v>
      </c>
      <c r="F1051" s="123" t="s">
        <v>493</v>
      </c>
    </row>
    <row r="1052" spans="1:6" ht="28.5" customHeight="1">
      <c r="A1052" s="25">
        <v>43719</v>
      </c>
      <c r="B1052" s="59" t="s">
        <v>20</v>
      </c>
      <c r="C1052" s="59"/>
      <c r="D1052" s="59"/>
      <c r="E1052" s="47">
        <v>0.24</v>
      </c>
      <c r="F1052" s="123" t="s">
        <v>493</v>
      </c>
    </row>
    <row r="1053" spans="1:6" ht="28.5" customHeight="1">
      <c r="A1053" s="25">
        <v>43719</v>
      </c>
      <c r="B1053" s="59" t="s">
        <v>20</v>
      </c>
      <c r="C1053" s="59"/>
      <c r="D1053" s="59"/>
      <c r="E1053" s="47">
        <v>0.32</v>
      </c>
      <c r="F1053" s="123" t="s">
        <v>493</v>
      </c>
    </row>
    <row r="1054" spans="1:6" ht="28.5" customHeight="1">
      <c r="A1054" s="25">
        <v>43719</v>
      </c>
      <c r="B1054" s="59" t="s">
        <v>20</v>
      </c>
      <c r="C1054" s="59"/>
      <c r="D1054" s="59"/>
      <c r="E1054" s="47">
        <v>0.35</v>
      </c>
      <c r="F1054" s="123" t="s">
        <v>493</v>
      </c>
    </row>
    <row r="1055" spans="1:6" ht="28.5" customHeight="1">
      <c r="A1055" s="25">
        <v>43719</v>
      </c>
      <c r="B1055" s="59" t="s">
        <v>20</v>
      </c>
      <c r="C1055" s="59"/>
      <c r="D1055" s="59"/>
      <c r="E1055" s="47">
        <v>0.4</v>
      </c>
      <c r="F1055" s="123" t="s">
        <v>493</v>
      </c>
    </row>
    <row r="1056" spans="1:6" ht="28.5" customHeight="1">
      <c r="A1056" s="25">
        <v>43719</v>
      </c>
      <c r="B1056" s="59" t="s">
        <v>20</v>
      </c>
      <c r="C1056" s="59"/>
      <c r="D1056" s="59"/>
      <c r="E1056" s="47">
        <v>0.5</v>
      </c>
      <c r="F1056" s="123" t="s">
        <v>493</v>
      </c>
    </row>
    <row r="1057" spans="1:6" ht="28.5" customHeight="1">
      <c r="A1057" s="25">
        <v>43719</v>
      </c>
      <c r="B1057" s="59" t="s">
        <v>20</v>
      </c>
      <c r="C1057" s="59"/>
      <c r="D1057" s="59"/>
      <c r="E1057" s="47">
        <v>0.56</v>
      </c>
      <c r="F1057" s="123" t="s">
        <v>493</v>
      </c>
    </row>
    <row r="1058" spans="1:6" ht="28.5" customHeight="1">
      <c r="A1058" s="25">
        <v>43719</v>
      </c>
      <c r="B1058" s="59" t="s">
        <v>20</v>
      </c>
      <c r="C1058" s="59"/>
      <c r="D1058" s="59"/>
      <c r="E1058" s="47">
        <v>0.6</v>
      </c>
      <c r="F1058" s="123" t="s">
        <v>493</v>
      </c>
    </row>
    <row r="1059" spans="1:6" ht="28.5" customHeight="1">
      <c r="A1059" s="25">
        <v>43719</v>
      </c>
      <c r="B1059" s="59" t="s">
        <v>20</v>
      </c>
      <c r="C1059" s="59"/>
      <c r="D1059" s="59"/>
      <c r="E1059" s="47">
        <v>0.89</v>
      </c>
      <c r="F1059" s="123" t="s">
        <v>493</v>
      </c>
    </row>
    <row r="1060" spans="1:6" ht="28.5" customHeight="1">
      <c r="A1060" s="25">
        <v>43719</v>
      </c>
      <c r="B1060" s="59" t="s">
        <v>20</v>
      </c>
      <c r="C1060" s="59"/>
      <c r="D1060" s="59"/>
      <c r="E1060" s="47">
        <v>0.92</v>
      </c>
      <c r="F1060" s="123" t="s">
        <v>493</v>
      </c>
    </row>
    <row r="1061" spans="1:6" ht="28.5" customHeight="1">
      <c r="A1061" s="25">
        <v>43719</v>
      </c>
      <c r="B1061" s="59" t="s">
        <v>20</v>
      </c>
      <c r="C1061" s="59"/>
      <c r="D1061" s="59"/>
      <c r="E1061" s="47">
        <v>5</v>
      </c>
      <c r="F1061" s="123" t="s">
        <v>493</v>
      </c>
    </row>
    <row r="1062" spans="1:6" ht="28.5" customHeight="1">
      <c r="A1062" s="25">
        <v>43719</v>
      </c>
      <c r="B1062" s="77" t="s">
        <v>520</v>
      </c>
      <c r="C1062" s="59"/>
      <c r="D1062" s="59"/>
      <c r="E1062" s="47">
        <v>500</v>
      </c>
      <c r="F1062" s="123" t="s">
        <v>493</v>
      </c>
    </row>
    <row r="1063" spans="1:6" ht="28.5" customHeight="1">
      <c r="A1063" s="25">
        <v>43719</v>
      </c>
      <c r="B1063" s="18" t="s">
        <v>521</v>
      </c>
      <c r="C1063" s="59"/>
      <c r="D1063" s="59"/>
      <c r="E1063" s="47">
        <v>2240</v>
      </c>
      <c r="F1063" s="123" t="s">
        <v>493</v>
      </c>
    </row>
    <row r="1064" spans="1:6" ht="28.5" customHeight="1">
      <c r="A1064" s="25">
        <v>43720</v>
      </c>
      <c r="B1064" s="59" t="s">
        <v>20</v>
      </c>
      <c r="C1064" s="59"/>
      <c r="D1064" s="59"/>
      <c r="E1064" s="47">
        <v>0.25</v>
      </c>
      <c r="F1064" s="123" t="s">
        <v>493</v>
      </c>
    </row>
    <row r="1065" spans="1:6" ht="28.5" customHeight="1">
      <c r="A1065" s="25">
        <v>43720</v>
      </c>
      <c r="B1065" s="59" t="s">
        <v>522</v>
      </c>
      <c r="C1065" s="59" t="s">
        <v>523</v>
      </c>
      <c r="D1065" s="59" t="s">
        <v>524</v>
      </c>
      <c r="E1065" s="47">
        <v>0.27</v>
      </c>
      <c r="F1065" s="123" t="s">
        <v>493</v>
      </c>
    </row>
    <row r="1066" spans="1:6" ht="28.5" customHeight="1">
      <c r="A1066" s="25">
        <v>43720</v>
      </c>
      <c r="B1066" s="59" t="s">
        <v>20</v>
      </c>
      <c r="C1066" s="59"/>
      <c r="D1066" s="59"/>
      <c r="E1066" s="47">
        <v>0.5</v>
      </c>
      <c r="F1066" s="123" t="s">
        <v>493</v>
      </c>
    </row>
    <row r="1067" spans="1:6" ht="28.5" customHeight="1">
      <c r="A1067" s="25">
        <v>43720</v>
      </c>
      <c r="B1067" s="59" t="s">
        <v>20</v>
      </c>
      <c r="C1067" s="59"/>
      <c r="D1067" s="59"/>
      <c r="E1067" s="47">
        <v>0.74</v>
      </c>
      <c r="F1067" s="123" t="s">
        <v>493</v>
      </c>
    </row>
    <row r="1068" spans="1:6" ht="28.5" customHeight="1">
      <c r="A1068" s="25">
        <v>43720</v>
      </c>
      <c r="B1068" s="18" t="s">
        <v>525</v>
      </c>
      <c r="C1068" s="59"/>
      <c r="D1068" s="59"/>
      <c r="E1068" s="47">
        <v>490</v>
      </c>
      <c r="F1068" s="123" t="s">
        <v>493</v>
      </c>
    </row>
    <row r="1069" spans="1:6" ht="28.5" customHeight="1">
      <c r="A1069" s="25">
        <v>43721</v>
      </c>
      <c r="B1069" s="59" t="s">
        <v>20</v>
      </c>
      <c r="C1069" s="59"/>
      <c r="D1069" s="59"/>
      <c r="E1069" s="47">
        <v>0.21</v>
      </c>
      <c r="F1069" s="123" t="s">
        <v>493</v>
      </c>
    </row>
    <row r="1070" spans="1:6" ht="28.5" customHeight="1">
      <c r="A1070" s="25">
        <v>43721</v>
      </c>
      <c r="B1070" s="59" t="s">
        <v>20</v>
      </c>
      <c r="C1070" s="59"/>
      <c r="D1070" s="59"/>
      <c r="E1070" s="47">
        <v>0.32</v>
      </c>
      <c r="F1070" s="123" t="s">
        <v>493</v>
      </c>
    </row>
    <row r="1071" spans="1:6" ht="28.5" customHeight="1">
      <c r="A1071" s="25">
        <v>43721</v>
      </c>
      <c r="B1071" s="59" t="s">
        <v>20</v>
      </c>
      <c r="C1071" s="59"/>
      <c r="D1071" s="59"/>
      <c r="E1071" s="47">
        <v>0.61</v>
      </c>
      <c r="F1071" s="123" t="s">
        <v>493</v>
      </c>
    </row>
    <row r="1072" spans="1:6" ht="28.5" customHeight="1">
      <c r="A1072" s="25">
        <v>43721</v>
      </c>
      <c r="B1072" s="59" t="s">
        <v>20</v>
      </c>
      <c r="C1072" s="59"/>
      <c r="D1072" s="59"/>
      <c r="E1072" s="47">
        <v>0.62</v>
      </c>
      <c r="F1072" s="123" t="s">
        <v>493</v>
      </c>
    </row>
    <row r="1073" spans="1:6" ht="28.5" customHeight="1">
      <c r="A1073" s="25">
        <v>43721</v>
      </c>
      <c r="B1073" s="59" t="s">
        <v>20</v>
      </c>
      <c r="C1073" s="59"/>
      <c r="D1073" s="59"/>
      <c r="E1073" s="47">
        <v>0.72</v>
      </c>
      <c r="F1073" s="123" t="s">
        <v>493</v>
      </c>
    </row>
    <row r="1074" spans="1:6" ht="28.5" customHeight="1">
      <c r="A1074" s="25">
        <v>43721</v>
      </c>
      <c r="B1074" s="59" t="s">
        <v>20</v>
      </c>
      <c r="C1074" s="59"/>
      <c r="D1074" s="59"/>
      <c r="E1074" s="47">
        <v>0.8</v>
      </c>
      <c r="F1074" s="123" t="s">
        <v>493</v>
      </c>
    </row>
    <row r="1075" spans="1:6" ht="28.5" customHeight="1">
      <c r="A1075" s="25">
        <v>43721</v>
      </c>
      <c r="B1075" s="59" t="s">
        <v>20</v>
      </c>
      <c r="C1075" s="59"/>
      <c r="D1075" s="59"/>
      <c r="E1075" s="47">
        <v>0.8</v>
      </c>
      <c r="F1075" s="123" t="s">
        <v>493</v>
      </c>
    </row>
    <row r="1076" spans="1:6" ht="28.5" customHeight="1">
      <c r="A1076" s="25">
        <v>43721</v>
      </c>
      <c r="B1076" s="18" t="s">
        <v>526</v>
      </c>
      <c r="C1076" s="59"/>
      <c r="D1076" s="59"/>
      <c r="E1076" s="47">
        <v>700</v>
      </c>
      <c r="F1076" s="123" t="s">
        <v>493</v>
      </c>
    </row>
    <row r="1077" spans="1:6" ht="27.75" customHeight="1">
      <c r="A1077" s="25">
        <v>43723</v>
      </c>
      <c r="B1077" s="59" t="s">
        <v>20</v>
      </c>
      <c r="C1077" s="59"/>
      <c r="D1077" s="59"/>
      <c r="E1077" s="47">
        <v>0.37</v>
      </c>
      <c r="F1077" s="123" t="s">
        <v>493</v>
      </c>
    </row>
    <row r="1078" spans="1:6" ht="23.25" customHeight="1">
      <c r="A1078" s="25">
        <v>43723</v>
      </c>
      <c r="B1078" s="59" t="s">
        <v>20</v>
      </c>
      <c r="C1078" s="59"/>
      <c r="D1078" s="59"/>
      <c r="E1078" s="47">
        <v>0.37</v>
      </c>
      <c r="F1078" s="123" t="s">
        <v>493</v>
      </c>
    </row>
    <row r="1079" spans="1:6" ht="28.5" customHeight="1">
      <c r="A1079" s="25">
        <v>43723</v>
      </c>
      <c r="B1079" s="59" t="s">
        <v>20</v>
      </c>
      <c r="C1079" s="59"/>
      <c r="D1079" s="59"/>
      <c r="E1079" s="47">
        <v>0.44</v>
      </c>
      <c r="F1079" s="123" t="s">
        <v>493</v>
      </c>
    </row>
    <row r="1080" spans="1:6" ht="28.5" customHeight="1">
      <c r="A1080" s="25">
        <v>43723</v>
      </c>
      <c r="B1080" s="59" t="s">
        <v>20</v>
      </c>
      <c r="C1080" s="59"/>
      <c r="D1080" s="59"/>
      <c r="E1080" s="47">
        <v>0.62</v>
      </c>
      <c r="F1080" s="123" t="s">
        <v>493</v>
      </c>
    </row>
    <row r="1081" spans="1:6" ht="28.5" customHeight="1">
      <c r="A1081" s="25">
        <v>43723</v>
      </c>
      <c r="B1081" s="59" t="s">
        <v>20</v>
      </c>
      <c r="C1081" s="59"/>
      <c r="D1081" s="59"/>
      <c r="E1081" s="47">
        <v>0.7</v>
      </c>
      <c r="F1081" s="123" t="s">
        <v>493</v>
      </c>
    </row>
    <row r="1082" spans="1:6" ht="28.5" customHeight="1">
      <c r="A1082" s="25">
        <v>43723</v>
      </c>
      <c r="B1082" s="59" t="s">
        <v>20</v>
      </c>
      <c r="C1082" s="59"/>
      <c r="D1082" s="59"/>
      <c r="E1082" s="47">
        <v>0.73</v>
      </c>
      <c r="F1082" s="123" t="s">
        <v>493</v>
      </c>
    </row>
    <row r="1083" spans="1:6" ht="28.5" customHeight="1">
      <c r="A1083" s="25">
        <v>43724</v>
      </c>
      <c r="B1083" s="18" t="s">
        <v>527</v>
      </c>
      <c r="C1083" s="59"/>
      <c r="D1083" s="59"/>
      <c r="E1083" s="47">
        <v>700</v>
      </c>
      <c r="F1083" s="123" t="s">
        <v>493</v>
      </c>
    </row>
    <row r="1084" spans="1:6" ht="28.5" customHeight="1">
      <c r="A1084" s="25">
        <v>43725</v>
      </c>
      <c r="B1084" s="59" t="s">
        <v>20</v>
      </c>
      <c r="C1084" s="59"/>
      <c r="D1084" s="59"/>
      <c r="E1084" s="47">
        <v>0.15</v>
      </c>
      <c r="F1084" s="123" t="s">
        <v>493</v>
      </c>
    </row>
    <row r="1085" spans="1:6" ht="28.5" customHeight="1">
      <c r="A1085" s="25">
        <v>43725</v>
      </c>
      <c r="B1085" s="59" t="s">
        <v>20</v>
      </c>
      <c r="C1085" s="59"/>
      <c r="D1085" s="59"/>
      <c r="E1085" s="47">
        <v>0.19</v>
      </c>
      <c r="F1085" s="123" t="s">
        <v>493</v>
      </c>
    </row>
    <row r="1086" spans="1:6" ht="28.5" customHeight="1">
      <c r="A1086" s="25">
        <v>43725</v>
      </c>
      <c r="B1086" s="59" t="s">
        <v>20</v>
      </c>
      <c r="C1086" s="59"/>
      <c r="D1086" s="59"/>
      <c r="E1086" s="47">
        <v>0.3</v>
      </c>
      <c r="F1086" s="123" t="s">
        <v>493</v>
      </c>
    </row>
    <row r="1087" spans="1:6" ht="28.5" customHeight="1">
      <c r="A1087" s="25">
        <v>43725</v>
      </c>
      <c r="B1087" s="59" t="s">
        <v>20</v>
      </c>
      <c r="C1087" s="59"/>
      <c r="D1087" s="59"/>
      <c r="E1087" s="47">
        <v>0.4</v>
      </c>
      <c r="F1087" s="123" t="s">
        <v>493</v>
      </c>
    </row>
    <row r="1088" spans="1:6" ht="24" customHeight="1">
      <c r="A1088" s="25">
        <v>43725</v>
      </c>
      <c r="B1088" s="59" t="s">
        <v>20</v>
      </c>
      <c r="C1088" s="59"/>
      <c r="D1088" s="59"/>
      <c r="E1088" s="47">
        <v>0.5</v>
      </c>
      <c r="F1088" s="123" t="s">
        <v>493</v>
      </c>
    </row>
    <row r="1089" spans="1:6" ht="22.5" customHeight="1">
      <c r="A1089" s="25">
        <v>43725</v>
      </c>
      <c r="B1089" s="59" t="s">
        <v>20</v>
      </c>
      <c r="C1089" s="59"/>
      <c r="D1089" s="59"/>
      <c r="E1089" s="47">
        <v>0.62</v>
      </c>
      <c r="F1089" s="123" t="s">
        <v>493</v>
      </c>
    </row>
    <row r="1090" spans="1:6" ht="25.5" customHeight="1">
      <c r="A1090" s="25">
        <v>43725</v>
      </c>
      <c r="B1090" s="77" t="s">
        <v>528</v>
      </c>
      <c r="C1090" s="59"/>
      <c r="D1090" s="59"/>
      <c r="E1090" s="47">
        <v>838</v>
      </c>
      <c r="F1090" s="38" t="s">
        <v>513</v>
      </c>
    </row>
    <row r="1091" spans="1:6" ht="29.25" customHeight="1">
      <c r="A1091" s="25">
        <v>43725</v>
      </c>
      <c r="B1091" s="18" t="s">
        <v>529</v>
      </c>
      <c r="C1091" s="59"/>
      <c r="D1091" s="59"/>
      <c r="E1091" s="47">
        <v>0.7</v>
      </c>
      <c r="F1091" s="38" t="s">
        <v>34</v>
      </c>
    </row>
    <row r="1092" spans="1:6" ht="27" customHeight="1">
      <c r="A1092" s="25">
        <v>43726</v>
      </c>
      <c r="B1092" s="59" t="s">
        <v>20</v>
      </c>
      <c r="C1092" s="59"/>
      <c r="D1092" s="59"/>
      <c r="E1092" s="47">
        <v>0.24</v>
      </c>
      <c r="F1092" s="123" t="s">
        <v>493</v>
      </c>
    </row>
    <row r="1093" spans="1:6" ht="24" customHeight="1">
      <c r="A1093" s="25">
        <v>43726</v>
      </c>
      <c r="B1093" s="59" t="s">
        <v>20</v>
      </c>
      <c r="C1093" s="59"/>
      <c r="D1093" s="59"/>
      <c r="E1093" s="47">
        <v>0.75</v>
      </c>
      <c r="F1093" s="123" t="s">
        <v>493</v>
      </c>
    </row>
    <row r="1094" spans="1:6" ht="22.5" customHeight="1">
      <c r="A1094" s="25">
        <v>43726</v>
      </c>
      <c r="B1094" s="59" t="s">
        <v>20</v>
      </c>
      <c r="C1094" s="59"/>
      <c r="D1094" s="59"/>
      <c r="E1094" s="47">
        <v>0.88</v>
      </c>
      <c r="F1094" s="123" t="s">
        <v>493</v>
      </c>
    </row>
    <row r="1095" spans="1:6" ht="19.5" customHeight="1">
      <c r="A1095" s="25">
        <v>43726</v>
      </c>
      <c r="B1095" s="59" t="s">
        <v>20</v>
      </c>
      <c r="C1095" s="59"/>
      <c r="D1095" s="59"/>
      <c r="E1095" s="47">
        <v>0.88</v>
      </c>
      <c r="F1095" s="123" t="s">
        <v>493</v>
      </c>
    </row>
    <row r="1096" spans="1:6" ht="19.5" customHeight="1">
      <c r="A1096" s="25">
        <v>43726</v>
      </c>
      <c r="B1096" s="59" t="s">
        <v>20</v>
      </c>
      <c r="C1096" s="59"/>
      <c r="D1096" s="59"/>
      <c r="E1096" s="47">
        <v>0.96</v>
      </c>
      <c r="F1096" s="123" t="s">
        <v>493</v>
      </c>
    </row>
    <row r="1097" spans="1:6" ht="24" customHeight="1">
      <c r="A1097" s="25">
        <v>43726</v>
      </c>
      <c r="B1097" s="59" t="s">
        <v>530</v>
      </c>
      <c r="C1097" s="59" t="s">
        <v>531</v>
      </c>
      <c r="D1097" s="59" t="s">
        <v>250</v>
      </c>
      <c r="E1097" s="47">
        <v>50.39</v>
      </c>
      <c r="F1097" s="123" t="s">
        <v>493</v>
      </c>
    </row>
    <row r="1098" spans="1:6" ht="28.5" customHeight="1">
      <c r="A1098" s="25">
        <v>43726</v>
      </c>
      <c r="B1098" s="77" t="s">
        <v>532</v>
      </c>
      <c r="C1098" s="59" t="s">
        <v>93</v>
      </c>
      <c r="D1098" s="59" t="s">
        <v>533</v>
      </c>
      <c r="E1098" s="47">
        <v>200</v>
      </c>
      <c r="F1098" s="123" t="s">
        <v>493</v>
      </c>
    </row>
    <row r="1099" spans="1:6" ht="29.25" customHeight="1">
      <c r="A1099" s="25">
        <v>43726</v>
      </c>
      <c r="B1099" s="59" t="s">
        <v>118</v>
      </c>
      <c r="C1099" s="59" t="s">
        <v>178</v>
      </c>
      <c r="D1099" s="59" t="s">
        <v>534</v>
      </c>
      <c r="E1099" s="47">
        <v>3000</v>
      </c>
      <c r="F1099" s="38" t="s">
        <v>535</v>
      </c>
    </row>
    <row r="1100" spans="1:6" ht="25.5" customHeight="1">
      <c r="A1100" s="25">
        <v>43726</v>
      </c>
      <c r="B1100" s="18" t="s">
        <v>536</v>
      </c>
      <c r="C1100" s="59"/>
      <c r="D1100" s="59"/>
      <c r="E1100" s="47">
        <v>700</v>
      </c>
      <c r="F1100" s="123" t="s">
        <v>493</v>
      </c>
    </row>
    <row r="1101" spans="1:6" ht="25.5" customHeight="1">
      <c r="A1101" s="25">
        <v>43726</v>
      </c>
      <c r="B1101" s="18" t="s">
        <v>536</v>
      </c>
      <c r="C1101" s="59"/>
      <c r="D1101" s="59"/>
      <c r="E1101" s="47">
        <v>400</v>
      </c>
      <c r="F1101" s="38" t="s">
        <v>535</v>
      </c>
    </row>
    <row r="1102" spans="1:6" ht="28.5" customHeight="1">
      <c r="A1102" s="25">
        <v>43726</v>
      </c>
      <c r="B1102" s="77" t="s">
        <v>538</v>
      </c>
      <c r="C1102" s="59"/>
      <c r="D1102" s="59"/>
      <c r="E1102" s="47">
        <v>10128</v>
      </c>
      <c r="F1102" s="38" t="s">
        <v>535</v>
      </c>
    </row>
    <row r="1103" spans="1:6" ht="27" customHeight="1">
      <c r="A1103" s="25">
        <v>43726</v>
      </c>
      <c r="B1103" s="77" t="s">
        <v>538</v>
      </c>
      <c r="C1103" s="59"/>
      <c r="D1103" s="59"/>
      <c r="E1103" s="47">
        <f>32268-E1102</f>
        <v>22140</v>
      </c>
      <c r="F1103" s="123" t="s">
        <v>493</v>
      </c>
    </row>
    <row r="1104" spans="1:6" ht="27" customHeight="1">
      <c r="A1104" s="25">
        <v>43727</v>
      </c>
      <c r="B1104" s="59" t="s">
        <v>20</v>
      </c>
      <c r="C1104" s="59"/>
      <c r="D1104" s="59"/>
      <c r="E1104" s="47">
        <v>0.03</v>
      </c>
      <c r="F1104" s="123" t="s">
        <v>493</v>
      </c>
    </row>
    <row r="1105" spans="1:6" ht="27" customHeight="1">
      <c r="A1105" s="25">
        <v>43727</v>
      </c>
      <c r="B1105" s="59" t="s">
        <v>20</v>
      </c>
      <c r="C1105" s="59"/>
      <c r="D1105" s="59"/>
      <c r="E1105" s="47">
        <v>0.06</v>
      </c>
      <c r="F1105" s="123" t="s">
        <v>493</v>
      </c>
    </row>
    <row r="1106" spans="1:6" ht="25.5" customHeight="1">
      <c r="A1106" s="25">
        <v>43727</v>
      </c>
      <c r="B1106" s="59" t="s">
        <v>20</v>
      </c>
      <c r="C1106" s="59"/>
      <c r="D1106" s="59"/>
      <c r="E1106" s="47">
        <v>0.16</v>
      </c>
      <c r="F1106" s="123" t="s">
        <v>493</v>
      </c>
    </row>
    <row r="1107" spans="1:6" ht="25.5" customHeight="1">
      <c r="A1107" s="25">
        <v>43727</v>
      </c>
      <c r="B1107" s="59" t="s">
        <v>20</v>
      </c>
      <c r="C1107" s="59"/>
      <c r="D1107" s="59"/>
      <c r="E1107" s="47">
        <v>0.33</v>
      </c>
      <c r="F1107" s="123" t="s">
        <v>493</v>
      </c>
    </row>
    <row r="1108" spans="1:6" ht="29.25" customHeight="1">
      <c r="A1108" s="25">
        <v>43727</v>
      </c>
      <c r="B1108" s="59" t="s">
        <v>20</v>
      </c>
      <c r="C1108" s="59"/>
      <c r="D1108" s="59"/>
      <c r="E1108" s="47">
        <v>0.35</v>
      </c>
      <c r="F1108" s="123" t="s">
        <v>493</v>
      </c>
    </row>
    <row r="1109" spans="1:6" ht="28.5" customHeight="1">
      <c r="A1109" s="25">
        <v>43727</v>
      </c>
      <c r="B1109" s="59" t="s">
        <v>20</v>
      </c>
      <c r="C1109" s="59"/>
      <c r="D1109" s="59"/>
      <c r="E1109" s="47">
        <v>0.44</v>
      </c>
      <c r="F1109" s="123" t="s">
        <v>493</v>
      </c>
    </row>
    <row r="1110" spans="1:6" ht="27" customHeight="1">
      <c r="A1110" s="25">
        <v>43727</v>
      </c>
      <c r="B1110" s="59" t="s">
        <v>20</v>
      </c>
      <c r="C1110" s="59"/>
      <c r="D1110" s="59"/>
      <c r="E1110" s="47">
        <v>0.93</v>
      </c>
      <c r="F1110" s="123" t="s">
        <v>493</v>
      </c>
    </row>
    <row r="1111" spans="1:6" ht="25.5" customHeight="1">
      <c r="A1111" s="25">
        <v>43727</v>
      </c>
      <c r="B1111" s="77" t="s">
        <v>539</v>
      </c>
      <c r="C1111" s="59"/>
      <c r="D1111" s="59"/>
      <c r="E1111" s="47">
        <v>22227</v>
      </c>
      <c r="F1111" s="123" t="s">
        <v>493</v>
      </c>
    </row>
    <row r="1112" spans="1:6" ht="26.25" customHeight="1">
      <c r="A1112" s="25">
        <v>43727</v>
      </c>
      <c r="B1112" s="18" t="s">
        <v>540</v>
      </c>
      <c r="C1112" s="59"/>
      <c r="D1112" s="59"/>
      <c r="E1112" s="47">
        <v>74</v>
      </c>
      <c r="F1112" s="38" t="s">
        <v>513</v>
      </c>
    </row>
    <row r="1113" spans="1:6" ht="30" customHeight="1">
      <c r="A1113" s="25">
        <v>43727</v>
      </c>
      <c r="B1113" s="59" t="s">
        <v>541</v>
      </c>
      <c r="C1113" s="59" t="s">
        <v>48</v>
      </c>
      <c r="D1113" s="59" t="s">
        <v>111</v>
      </c>
      <c r="E1113" s="47">
        <v>10416.34</v>
      </c>
      <c r="F1113" s="123" t="s">
        <v>493</v>
      </c>
    </row>
    <row r="1114" spans="1:6" ht="25.5" customHeight="1">
      <c r="A1114" s="25">
        <v>43727</v>
      </c>
      <c r="B1114" s="59" t="s">
        <v>541</v>
      </c>
      <c r="C1114" s="59" t="s">
        <v>48</v>
      </c>
      <c r="D1114" s="59" t="s">
        <v>111</v>
      </c>
      <c r="E1114" s="47">
        <f>26100-E1113</f>
        <v>15683.66</v>
      </c>
      <c r="F1114" s="38" t="s">
        <v>513</v>
      </c>
    </row>
    <row r="1115" spans="1:6" ht="28.5" customHeight="1">
      <c r="A1115" s="25">
        <v>43728</v>
      </c>
      <c r="B1115" s="59" t="s">
        <v>20</v>
      </c>
      <c r="C1115" s="59"/>
      <c r="D1115" s="59"/>
      <c r="E1115" s="47">
        <v>0.08</v>
      </c>
      <c r="F1115" s="38" t="s">
        <v>513</v>
      </c>
    </row>
    <row r="1116" spans="1:6" ht="28.5" customHeight="1">
      <c r="A1116" s="25">
        <v>43728</v>
      </c>
      <c r="B1116" s="59" t="s">
        <v>20</v>
      </c>
      <c r="C1116" s="59"/>
      <c r="D1116" s="59"/>
      <c r="E1116" s="47">
        <v>0.14</v>
      </c>
      <c r="F1116" s="38" t="s">
        <v>513</v>
      </c>
    </row>
    <row r="1117" spans="1:6" ht="28.5" customHeight="1">
      <c r="A1117" s="25">
        <v>43728</v>
      </c>
      <c r="B1117" s="59" t="s">
        <v>20</v>
      </c>
      <c r="C1117" s="59"/>
      <c r="D1117" s="59"/>
      <c r="E1117" s="47">
        <v>0.16</v>
      </c>
      <c r="F1117" s="38" t="s">
        <v>513</v>
      </c>
    </row>
    <row r="1118" spans="1:6" ht="28.5" customHeight="1">
      <c r="A1118" s="25">
        <v>43728</v>
      </c>
      <c r="B1118" s="59" t="s">
        <v>20</v>
      </c>
      <c r="C1118" s="59"/>
      <c r="D1118" s="59"/>
      <c r="E1118" s="47">
        <v>0.5</v>
      </c>
      <c r="F1118" s="38" t="s">
        <v>513</v>
      </c>
    </row>
    <row r="1119" spans="1:6" ht="28.5" customHeight="1">
      <c r="A1119" s="25">
        <v>43728</v>
      </c>
      <c r="B1119" s="59" t="s">
        <v>20</v>
      </c>
      <c r="C1119" s="59"/>
      <c r="D1119" s="59"/>
      <c r="E1119" s="47">
        <v>0.58</v>
      </c>
      <c r="F1119" s="38" t="s">
        <v>513</v>
      </c>
    </row>
    <row r="1120" spans="1:6" ht="28.5" customHeight="1">
      <c r="A1120" s="25">
        <v>43728</v>
      </c>
      <c r="B1120" s="59" t="s">
        <v>20</v>
      </c>
      <c r="C1120" s="59"/>
      <c r="D1120" s="59"/>
      <c r="E1120" s="47">
        <v>0.83</v>
      </c>
      <c r="F1120" s="38" t="s">
        <v>513</v>
      </c>
    </row>
    <row r="1121" spans="1:6" ht="28.5" customHeight="1">
      <c r="A1121" s="25">
        <v>43728</v>
      </c>
      <c r="B1121" s="59" t="s">
        <v>63</v>
      </c>
      <c r="C1121" s="59" t="s">
        <v>73</v>
      </c>
      <c r="D1121" s="59" t="s">
        <v>542</v>
      </c>
      <c r="E1121" s="47">
        <v>250</v>
      </c>
      <c r="F1121" s="38" t="s">
        <v>513</v>
      </c>
    </row>
    <row r="1122" spans="1:6" ht="28.5" customHeight="1">
      <c r="A1122" s="25">
        <v>43728</v>
      </c>
      <c r="B1122" s="18" t="s">
        <v>543</v>
      </c>
      <c r="C1122" s="59"/>
      <c r="D1122" s="59"/>
      <c r="E1122" s="47">
        <v>1400</v>
      </c>
      <c r="F1122" s="38" t="s">
        <v>513</v>
      </c>
    </row>
    <row r="1123" spans="1:6" ht="28.5" customHeight="1">
      <c r="A1123" s="25">
        <v>43728</v>
      </c>
      <c r="B1123" s="77" t="s">
        <v>544</v>
      </c>
      <c r="C1123" s="59"/>
      <c r="D1123" s="59"/>
      <c r="E1123" s="47">
        <v>1600</v>
      </c>
      <c r="F1123" s="38" t="s">
        <v>513</v>
      </c>
    </row>
    <row r="1124" spans="1:6" ht="28.5" customHeight="1">
      <c r="A1124" s="25">
        <v>43728</v>
      </c>
      <c r="B1124" s="77" t="s">
        <v>316</v>
      </c>
      <c r="C1124" s="59" t="s">
        <v>417</v>
      </c>
      <c r="D1124" s="59" t="s">
        <v>411</v>
      </c>
      <c r="E1124" s="47">
        <v>1000</v>
      </c>
      <c r="F1124" s="38" t="s">
        <v>513</v>
      </c>
    </row>
    <row r="1125" spans="1:6" ht="28.5" customHeight="1">
      <c r="A1125" s="25">
        <v>43729</v>
      </c>
      <c r="B1125" s="77" t="s">
        <v>545</v>
      </c>
      <c r="C1125" s="59"/>
      <c r="D1125" s="59"/>
      <c r="E1125" s="47">
        <v>600</v>
      </c>
      <c r="F1125" s="38" t="s">
        <v>513</v>
      </c>
    </row>
    <row r="1126" spans="1:6" ht="28.5" customHeight="1">
      <c r="A1126" s="25">
        <v>43730</v>
      </c>
      <c r="B1126" s="59" t="s">
        <v>20</v>
      </c>
      <c r="C1126" s="59"/>
      <c r="D1126" s="59"/>
      <c r="E1126" s="47">
        <v>0.25</v>
      </c>
      <c r="F1126" s="38" t="s">
        <v>513</v>
      </c>
    </row>
    <row r="1127" spans="1:6" ht="28.5" customHeight="1">
      <c r="A1127" s="25">
        <v>43730</v>
      </c>
      <c r="B1127" s="59" t="s">
        <v>20</v>
      </c>
      <c r="C1127" s="59"/>
      <c r="D1127" s="59"/>
      <c r="E1127" s="47">
        <v>0.27</v>
      </c>
      <c r="F1127" s="38" t="s">
        <v>513</v>
      </c>
    </row>
    <row r="1128" spans="1:6" ht="28.5" customHeight="1">
      <c r="A1128" s="25">
        <v>43730</v>
      </c>
      <c r="B1128" s="59" t="s">
        <v>20</v>
      </c>
      <c r="C1128" s="59"/>
      <c r="D1128" s="59"/>
      <c r="E1128" s="47">
        <v>0.78</v>
      </c>
      <c r="F1128" s="38" t="s">
        <v>513</v>
      </c>
    </row>
    <row r="1129" spans="1:6" ht="28.5" customHeight="1">
      <c r="A1129" s="25">
        <v>43730</v>
      </c>
      <c r="B1129" s="59" t="s">
        <v>20</v>
      </c>
      <c r="C1129" s="59"/>
      <c r="D1129" s="59"/>
      <c r="E1129" s="47">
        <v>0.99</v>
      </c>
      <c r="F1129" s="38" t="s">
        <v>513</v>
      </c>
    </row>
    <row r="1130" spans="1:6" ht="28.5" customHeight="1">
      <c r="A1130" s="25">
        <v>43732</v>
      </c>
      <c r="B1130" s="59" t="s">
        <v>20</v>
      </c>
      <c r="C1130" s="59"/>
      <c r="D1130" s="59"/>
      <c r="E1130" s="47">
        <v>0.05</v>
      </c>
      <c r="F1130" s="38" t="s">
        <v>513</v>
      </c>
    </row>
    <row r="1131" spans="1:6" ht="28.5" customHeight="1">
      <c r="A1131" s="25">
        <v>43732</v>
      </c>
      <c r="B1131" s="59" t="s">
        <v>20</v>
      </c>
      <c r="C1131" s="59"/>
      <c r="D1131" s="59"/>
      <c r="E1131" s="47">
        <v>0.3</v>
      </c>
      <c r="F1131" s="38" t="s">
        <v>513</v>
      </c>
    </row>
    <row r="1132" spans="1:6" ht="28.5" customHeight="1">
      <c r="A1132" s="25">
        <v>43732</v>
      </c>
      <c r="B1132" s="59" t="s">
        <v>20</v>
      </c>
      <c r="C1132" s="59"/>
      <c r="D1132" s="59"/>
      <c r="E1132" s="47">
        <v>0.77</v>
      </c>
      <c r="F1132" s="38" t="s">
        <v>513</v>
      </c>
    </row>
    <row r="1133" spans="1:6" ht="28.5" customHeight="1">
      <c r="A1133" s="25">
        <v>43732</v>
      </c>
      <c r="B1133" s="59" t="s">
        <v>20</v>
      </c>
      <c r="C1133" s="59"/>
      <c r="D1133" s="59"/>
      <c r="E1133" s="47">
        <v>0.97</v>
      </c>
      <c r="F1133" s="38" t="s">
        <v>513</v>
      </c>
    </row>
    <row r="1134" spans="1:6" ht="28.5" customHeight="1">
      <c r="A1134" s="25">
        <v>43732</v>
      </c>
      <c r="B1134" s="59" t="s">
        <v>546</v>
      </c>
      <c r="C1134" s="59" t="s">
        <v>547</v>
      </c>
      <c r="D1134" s="59" t="s">
        <v>411</v>
      </c>
      <c r="E1134" s="47">
        <v>1000</v>
      </c>
      <c r="F1134" s="38" t="s">
        <v>513</v>
      </c>
    </row>
    <row r="1135" spans="1:6" ht="28.5" customHeight="1">
      <c r="A1135" s="25">
        <v>43732</v>
      </c>
      <c r="B1135" s="77" t="s">
        <v>548</v>
      </c>
      <c r="C1135" s="59"/>
      <c r="D1135" s="59"/>
      <c r="E1135" s="47">
        <v>715</v>
      </c>
      <c r="F1135" s="38" t="s">
        <v>513</v>
      </c>
    </row>
    <row r="1136" spans="1:6" ht="28.5" customHeight="1">
      <c r="A1136" s="25">
        <v>43733</v>
      </c>
      <c r="B1136" s="59" t="s">
        <v>20</v>
      </c>
      <c r="C1136" s="59"/>
      <c r="D1136" s="59"/>
      <c r="E1136" s="47">
        <v>0.04</v>
      </c>
      <c r="F1136" s="38" t="s">
        <v>513</v>
      </c>
    </row>
    <row r="1137" spans="1:6" ht="29.25" customHeight="1">
      <c r="A1137" s="25">
        <v>43733</v>
      </c>
      <c r="B1137" s="59" t="s">
        <v>20</v>
      </c>
      <c r="C1137" s="59"/>
      <c r="D1137" s="59"/>
      <c r="E1137" s="47">
        <v>0.4</v>
      </c>
      <c r="F1137" s="38" t="s">
        <v>513</v>
      </c>
    </row>
    <row r="1138" spans="1:6" ht="28.5" customHeight="1">
      <c r="A1138" s="25">
        <v>43733</v>
      </c>
      <c r="B1138" s="59" t="s">
        <v>20</v>
      </c>
      <c r="C1138" s="59"/>
      <c r="D1138" s="59"/>
      <c r="E1138" s="47">
        <v>0.4</v>
      </c>
      <c r="F1138" s="38" t="s">
        <v>513</v>
      </c>
    </row>
    <row r="1139" spans="1:6" ht="28.5" customHeight="1">
      <c r="A1139" s="25">
        <v>43733</v>
      </c>
      <c r="B1139" s="59" t="s">
        <v>20</v>
      </c>
      <c r="C1139" s="59"/>
      <c r="D1139" s="59"/>
      <c r="E1139" s="47">
        <v>0.5</v>
      </c>
      <c r="F1139" s="38" t="s">
        <v>513</v>
      </c>
    </row>
    <row r="1140" spans="1:6" ht="28.5" customHeight="1">
      <c r="A1140" s="25">
        <v>43733</v>
      </c>
      <c r="B1140" s="18" t="s">
        <v>549</v>
      </c>
      <c r="C1140" s="59"/>
      <c r="D1140" s="59"/>
      <c r="E1140" s="47">
        <v>2100</v>
      </c>
      <c r="F1140" s="38" t="s">
        <v>513</v>
      </c>
    </row>
    <row r="1141" spans="1:6" ht="28.5" customHeight="1">
      <c r="A1141" s="25">
        <v>43734</v>
      </c>
      <c r="B1141" s="59" t="s">
        <v>20</v>
      </c>
      <c r="C1141" s="59"/>
      <c r="D1141" s="59"/>
      <c r="E1141" s="47">
        <v>0.05</v>
      </c>
      <c r="F1141" s="38" t="s">
        <v>513</v>
      </c>
    </row>
    <row r="1142" spans="1:6" ht="28.5" customHeight="1">
      <c r="A1142" s="25">
        <v>43734</v>
      </c>
      <c r="B1142" s="59" t="s">
        <v>20</v>
      </c>
      <c r="C1142" s="59"/>
      <c r="D1142" s="59"/>
      <c r="E1142" s="47">
        <v>0.4</v>
      </c>
      <c r="F1142" s="38" t="s">
        <v>513</v>
      </c>
    </row>
    <row r="1143" spans="1:6" ht="28.5" customHeight="1">
      <c r="A1143" s="25">
        <v>43734</v>
      </c>
      <c r="B1143" s="59" t="s">
        <v>20</v>
      </c>
      <c r="C1143" s="59"/>
      <c r="D1143" s="59"/>
      <c r="E1143" s="47">
        <v>0.47</v>
      </c>
      <c r="F1143" s="38" t="s">
        <v>513</v>
      </c>
    </row>
    <row r="1144" spans="1:6" ht="28.5" customHeight="1">
      <c r="A1144" s="25">
        <v>43734</v>
      </c>
      <c r="B1144" s="18" t="s">
        <v>550</v>
      </c>
      <c r="C1144" s="59"/>
      <c r="D1144" s="59"/>
      <c r="E1144" s="47">
        <v>700</v>
      </c>
      <c r="F1144" s="38" t="s">
        <v>518</v>
      </c>
    </row>
    <row r="1145" spans="1:6" ht="28.5" customHeight="1">
      <c r="A1145" s="25">
        <v>43735</v>
      </c>
      <c r="B1145" s="59" t="s">
        <v>20</v>
      </c>
      <c r="C1145" s="59"/>
      <c r="D1145" s="59"/>
      <c r="E1145" s="47">
        <v>0.2</v>
      </c>
      <c r="F1145" s="38" t="s">
        <v>513</v>
      </c>
    </row>
    <row r="1146" spans="1:6" ht="28.5" customHeight="1">
      <c r="A1146" s="25">
        <v>43735</v>
      </c>
      <c r="B1146" s="59" t="s">
        <v>20</v>
      </c>
      <c r="C1146" s="59"/>
      <c r="D1146" s="59"/>
      <c r="E1146" s="47">
        <v>0.3</v>
      </c>
      <c r="F1146" s="38" t="s">
        <v>513</v>
      </c>
    </row>
    <row r="1147" spans="1:6" ht="28.5" customHeight="1">
      <c r="A1147" s="25">
        <v>43735</v>
      </c>
      <c r="B1147" s="59" t="s">
        <v>20</v>
      </c>
      <c r="C1147" s="59"/>
      <c r="D1147" s="59"/>
      <c r="E1147" s="47">
        <v>0.96</v>
      </c>
      <c r="F1147" s="38" t="s">
        <v>513</v>
      </c>
    </row>
    <row r="1148" spans="1:6" ht="28.5" customHeight="1">
      <c r="A1148" s="25">
        <v>43737</v>
      </c>
      <c r="B1148" s="59" t="s">
        <v>20</v>
      </c>
      <c r="C1148" s="59"/>
      <c r="D1148" s="59"/>
      <c r="E1148" s="47">
        <v>0.7</v>
      </c>
      <c r="F1148" s="38" t="s">
        <v>513</v>
      </c>
    </row>
    <row r="1149" spans="1:6" ht="28.5" customHeight="1">
      <c r="A1149" s="25">
        <v>43737</v>
      </c>
      <c r="B1149" s="77" t="s">
        <v>316</v>
      </c>
      <c r="C1149" s="59" t="s">
        <v>417</v>
      </c>
      <c r="D1149" s="59" t="s">
        <v>411</v>
      </c>
      <c r="E1149" s="47">
        <v>500</v>
      </c>
      <c r="F1149" s="38" t="s">
        <v>513</v>
      </c>
    </row>
    <row r="1150" spans="1:6" ht="28.5" customHeight="1">
      <c r="A1150" s="25">
        <v>43738</v>
      </c>
      <c r="B1150" s="59" t="s">
        <v>447</v>
      </c>
      <c r="C1150" s="59"/>
      <c r="D1150" s="59"/>
      <c r="E1150" s="47">
        <v>5000</v>
      </c>
      <c r="F1150" s="38" t="s">
        <v>513</v>
      </c>
    </row>
    <row r="1151" spans="1:6" ht="28.5" customHeight="1">
      <c r="A1151" s="25">
        <v>43738</v>
      </c>
      <c r="B1151" s="59" t="s">
        <v>149</v>
      </c>
      <c r="C1151" s="59"/>
      <c r="D1151" s="59"/>
      <c r="E1151" s="47">
        <v>19675.95</v>
      </c>
      <c r="F1151" s="38" t="s">
        <v>513</v>
      </c>
    </row>
    <row r="1152" spans="1:6" ht="28.5" customHeight="1">
      <c r="A1152" s="25">
        <v>43738</v>
      </c>
      <c r="B1152" s="59" t="s">
        <v>551</v>
      </c>
      <c r="C1152" s="59"/>
      <c r="D1152" s="59"/>
      <c r="E1152" s="47">
        <v>200</v>
      </c>
      <c r="F1152" s="38" t="s">
        <v>34</v>
      </c>
    </row>
    <row r="1153" spans="1:6" ht="28.5" customHeight="1">
      <c r="A1153" s="25">
        <v>43738</v>
      </c>
      <c r="B1153" s="77" t="s">
        <v>552</v>
      </c>
      <c r="C1153" s="59"/>
      <c r="D1153" s="59"/>
      <c r="E1153" s="47">
        <v>50</v>
      </c>
      <c r="F1153" s="38" t="s">
        <v>513</v>
      </c>
    </row>
    <row r="1154" spans="1:6" ht="28.5" customHeight="1">
      <c r="A1154" s="25">
        <v>43738</v>
      </c>
      <c r="B1154" s="18" t="s">
        <v>553</v>
      </c>
      <c r="C1154" s="59"/>
      <c r="D1154" s="59"/>
      <c r="E1154" s="47">
        <v>600</v>
      </c>
      <c r="F1154" s="38" t="s">
        <v>513</v>
      </c>
    </row>
    <row r="1155" spans="1:6" ht="28.5" customHeight="1">
      <c r="A1155" s="25">
        <v>43738</v>
      </c>
      <c r="B1155" s="18" t="s">
        <v>553</v>
      </c>
      <c r="C1155" s="59"/>
      <c r="D1155" s="59"/>
      <c r="E1155" s="47">
        <v>600</v>
      </c>
      <c r="F1155" s="38" t="s">
        <v>518</v>
      </c>
    </row>
    <row r="1156" spans="1:6" ht="28.5" customHeight="1">
      <c r="A1156" s="25">
        <v>43739</v>
      </c>
      <c r="B1156" s="59" t="s">
        <v>20</v>
      </c>
      <c r="C1156" s="59"/>
      <c r="D1156" s="59"/>
      <c r="E1156" s="47">
        <v>0.09</v>
      </c>
      <c r="F1156" s="38" t="s">
        <v>513</v>
      </c>
    </row>
    <row r="1157" spans="1:6" ht="28.5" customHeight="1">
      <c r="A1157" s="25">
        <v>43739</v>
      </c>
      <c r="B1157" s="59" t="s">
        <v>20</v>
      </c>
      <c r="C1157" s="59"/>
      <c r="D1157" s="59"/>
      <c r="E1157" s="47">
        <v>0.16</v>
      </c>
      <c r="F1157" s="38" t="s">
        <v>513</v>
      </c>
    </row>
    <row r="1158" spans="1:6" ht="28.5" customHeight="1">
      <c r="A1158" s="25">
        <v>43739</v>
      </c>
      <c r="B1158" s="59" t="s">
        <v>20</v>
      </c>
      <c r="C1158" s="59"/>
      <c r="D1158" s="59"/>
      <c r="E1158" s="47">
        <v>0.29</v>
      </c>
      <c r="F1158" s="38" t="s">
        <v>513</v>
      </c>
    </row>
    <row r="1159" spans="1:6" ht="28.5" customHeight="1">
      <c r="A1159" s="25">
        <v>43739</v>
      </c>
      <c r="B1159" s="59" t="s">
        <v>20</v>
      </c>
      <c r="C1159" s="59"/>
      <c r="D1159" s="59"/>
      <c r="E1159" s="47">
        <v>0.35</v>
      </c>
      <c r="F1159" s="38" t="s">
        <v>513</v>
      </c>
    </row>
    <row r="1160" spans="1:6" ht="28.5" customHeight="1">
      <c r="A1160" s="25">
        <v>43739</v>
      </c>
      <c r="B1160" s="59" t="s">
        <v>20</v>
      </c>
      <c r="C1160" s="59"/>
      <c r="D1160" s="59"/>
      <c r="E1160" s="47">
        <v>0.49</v>
      </c>
      <c r="F1160" s="38" t="s">
        <v>513</v>
      </c>
    </row>
    <row r="1161" spans="1:6" ht="28.5" customHeight="1">
      <c r="A1161" s="25">
        <v>43740</v>
      </c>
      <c r="B1161" s="59" t="s">
        <v>555</v>
      </c>
      <c r="C1161" s="59" t="s">
        <v>556</v>
      </c>
      <c r="D1161" s="59" t="s">
        <v>557</v>
      </c>
      <c r="E1161" s="47">
        <v>0.22</v>
      </c>
      <c r="F1161" s="38" t="s">
        <v>513</v>
      </c>
    </row>
    <row r="1162" spans="1:6" ht="28.5" customHeight="1">
      <c r="A1162" s="25">
        <v>43740</v>
      </c>
      <c r="B1162" s="59" t="s">
        <v>20</v>
      </c>
      <c r="C1162" s="59"/>
      <c r="D1162" s="59"/>
      <c r="E1162" s="47">
        <v>0.26</v>
      </c>
      <c r="F1162" s="38" t="s">
        <v>513</v>
      </c>
    </row>
    <row r="1163" spans="1:6" ht="28.5" customHeight="1">
      <c r="A1163" s="25">
        <v>43740</v>
      </c>
      <c r="B1163" s="59" t="s">
        <v>20</v>
      </c>
      <c r="C1163" s="59"/>
      <c r="D1163" s="59"/>
      <c r="E1163" s="47">
        <v>0.95</v>
      </c>
      <c r="F1163" s="38" t="s">
        <v>513</v>
      </c>
    </row>
    <row r="1164" spans="1:6" ht="28.5" customHeight="1">
      <c r="A1164" s="25">
        <v>43740</v>
      </c>
      <c r="B1164" s="18" t="s">
        <v>554</v>
      </c>
      <c r="C1164" s="59"/>
      <c r="D1164" s="59"/>
      <c r="E1164" s="47">
        <v>20</v>
      </c>
      <c r="F1164" s="38" t="s">
        <v>34</v>
      </c>
    </row>
    <row r="1165" spans="1:6" ht="28.5" customHeight="1">
      <c r="A1165" s="25">
        <v>43741</v>
      </c>
      <c r="B1165" s="59" t="s">
        <v>20</v>
      </c>
      <c r="C1165" s="59"/>
      <c r="D1165" s="59"/>
      <c r="E1165" s="47">
        <v>0.01</v>
      </c>
      <c r="F1165" s="38" t="s">
        <v>513</v>
      </c>
    </row>
    <row r="1166" spans="1:6" ht="28.5" customHeight="1">
      <c r="A1166" s="25">
        <v>43741</v>
      </c>
      <c r="B1166" s="59" t="s">
        <v>20</v>
      </c>
      <c r="C1166" s="59"/>
      <c r="D1166" s="59"/>
      <c r="E1166" s="47">
        <v>0.07</v>
      </c>
      <c r="F1166" s="38" t="s">
        <v>513</v>
      </c>
    </row>
    <row r="1167" spans="1:6" ht="28.5" customHeight="1">
      <c r="A1167" s="25">
        <v>43741</v>
      </c>
      <c r="B1167" s="59" t="s">
        <v>20</v>
      </c>
      <c r="C1167" s="59"/>
      <c r="D1167" s="59"/>
      <c r="E1167" s="47">
        <v>0.26</v>
      </c>
      <c r="F1167" s="38" t="s">
        <v>513</v>
      </c>
    </row>
    <row r="1168" spans="1:6" ht="28.5" customHeight="1">
      <c r="A1168" s="25">
        <v>43741</v>
      </c>
      <c r="B1168" s="59" t="s">
        <v>20</v>
      </c>
      <c r="C1168" s="59"/>
      <c r="D1168" s="59"/>
      <c r="E1168" s="47">
        <v>0.4</v>
      </c>
      <c r="F1168" s="38" t="s">
        <v>513</v>
      </c>
    </row>
    <row r="1169" spans="1:6" ht="28.5" customHeight="1">
      <c r="A1169" s="25">
        <v>43741</v>
      </c>
      <c r="B1169" s="59" t="s">
        <v>20</v>
      </c>
      <c r="C1169" s="59"/>
      <c r="D1169" s="59"/>
      <c r="E1169" s="47">
        <v>0.4</v>
      </c>
      <c r="F1169" s="38" t="s">
        <v>513</v>
      </c>
    </row>
    <row r="1170" spans="1:6" ht="28.5" customHeight="1">
      <c r="A1170" s="25">
        <v>43741</v>
      </c>
      <c r="B1170" s="59" t="s">
        <v>558</v>
      </c>
      <c r="C1170" s="59"/>
      <c r="D1170" s="59"/>
      <c r="E1170" s="47">
        <v>100</v>
      </c>
      <c r="F1170" s="38" t="s">
        <v>34</v>
      </c>
    </row>
    <row r="1171" spans="1:6" ht="28.5" customHeight="1">
      <c r="A1171" s="25">
        <v>43741</v>
      </c>
      <c r="B1171" s="18" t="s">
        <v>559</v>
      </c>
      <c r="C1171" s="59"/>
      <c r="D1171" s="59"/>
      <c r="E1171" s="47">
        <v>300</v>
      </c>
      <c r="F1171" s="38" t="s">
        <v>518</v>
      </c>
    </row>
    <row r="1172" spans="1:6" ht="28.5" customHeight="1">
      <c r="A1172" s="25">
        <v>43741</v>
      </c>
      <c r="B1172" s="77" t="s">
        <v>560</v>
      </c>
      <c r="C1172" s="59"/>
      <c r="D1172" s="59"/>
      <c r="E1172" s="47">
        <v>500</v>
      </c>
      <c r="F1172" s="38" t="s">
        <v>513</v>
      </c>
    </row>
    <row r="1173" spans="1:6" ht="28.5" customHeight="1">
      <c r="A1173" s="25">
        <v>43742</v>
      </c>
      <c r="B1173" s="59" t="s">
        <v>20</v>
      </c>
      <c r="C1173" s="59"/>
      <c r="D1173" s="59"/>
      <c r="E1173" s="47">
        <v>1.44</v>
      </c>
      <c r="F1173" s="38" t="s">
        <v>513</v>
      </c>
    </row>
    <row r="1174" spans="1:6" ht="28.5" customHeight="1">
      <c r="A1174" s="25">
        <v>43742</v>
      </c>
      <c r="B1174" s="77" t="s">
        <v>561</v>
      </c>
      <c r="C1174" s="59"/>
      <c r="D1174" s="59"/>
      <c r="E1174" s="47">
        <v>50</v>
      </c>
      <c r="F1174" s="38" t="s">
        <v>513</v>
      </c>
    </row>
    <row r="1175" spans="1:6" ht="28.5" customHeight="1">
      <c r="A1175" s="25">
        <v>43742</v>
      </c>
      <c r="B1175" s="18" t="s">
        <v>562</v>
      </c>
      <c r="C1175" s="59"/>
      <c r="D1175" s="59"/>
      <c r="E1175" s="47">
        <v>1085</v>
      </c>
      <c r="F1175" s="38" t="s">
        <v>513</v>
      </c>
    </row>
    <row r="1176" spans="1:6" ht="28.5" customHeight="1">
      <c r="A1176" s="25">
        <v>43742</v>
      </c>
      <c r="B1176" s="18" t="s">
        <v>562</v>
      </c>
      <c r="C1176" s="59"/>
      <c r="D1176" s="59"/>
      <c r="E1176" s="47">
        <v>1085</v>
      </c>
      <c r="F1176" s="38" t="s">
        <v>518</v>
      </c>
    </row>
    <row r="1177" spans="1:6" ht="28.5" customHeight="1">
      <c r="A1177" s="25">
        <v>43743</v>
      </c>
      <c r="B1177" s="77" t="s">
        <v>563</v>
      </c>
      <c r="C1177" s="59"/>
      <c r="D1177" s="59"/>
      <c r="E1177" s="47">
        <v>400</v>
      </c>
      <c r="F1177" s="38" t="s">
        <v>513</v>
      </c>
    </row>
    <row r="1178" spans="1:6" ht="28.5" customHeight="1">
      <c r="A1178" s="25">
        <v>43744</v>
      </c>
      <c r="B1178" s="59" t="s">
        <v>20</v>
      </c>
      <c r="C1178" s="59"/>
      <c r="D1178" s="59"/>
      <c r="E1178" s="47">
        <v>0.02</v>
      </c>
      <c r="F1178" s="38" t="s">
        <v>513</v>
      </c>
    </row>
    <row r="1179" spans="1:6" ht="28.5" customHeight="1">
      <c r="A1179" s="25">
        <v>43744</v>
      </c>
      <c r="B1179" s="59" t="s">
        <v>20</v>
      </c>
      <c r="C1179" s="59"/>
      <c r="D1179" s="59"/>
      <c r="E1179" s="47">
        <v>0.31</v>
      </c>
      <c r="F1179" s="38" t="s">
        <v>513</v>
      </c>
    </row>
    <row r="1180" spans="1:6" ht="28.5" customHeight="1">
      <c r="A1180" s="25">
        <v>43744</v>
      </c>
      <c r="B1180" s="59" t="s">
        <v>20</v>
      </c>
      <c r="C1180" s="59"/>
      <c r="D1180" s="59"/>
      <c r="E1180" s="47">
        <v>0.36</v>
      </c>
      <c r="F1180" s="38" t="s">
        <v>513</v>
      </c>
    </row>
    <row r="1181" spans="1:6" ht="28.5" customHeight="1">
      <c r="A1181" s="25">
        <v>43744</v>
      </c>
      <c r="B1181" s="59" t="s">
        <v>20</v>
      </c>
      <c r="C1181" s="59"/>
      <c r="D1181" s="59"/>
      <c r="E1181" s="47">
        <v>0.52</v>
      </c>
      <c r="F1181" s="38" t="s">
        <v>513</v>
      </c>
    </row>
    <row r="1182" spans="1:6" ht="28.5" customHeight="1">
      <c r="A1182" s="25">
        <v>43744</v>
      </c>
      <c r="B1182" s="59" t="s">
        <v>20</v>
      </c>
      <c r="C1182" s="59"/>
      <c r="D1182" s="59"/>
      <c r="E1182" s="47">
        <v>0.74</v>
      </c>
      <c r="F1182" s="38" t="s">
        <v>513</v>
      </c>
    </row>
    <row r="1183" spans="1:6" ht="28.5" customHeight="1">
      <c r="A1183" s="25">
        <v>43744</v>
      </c>
      <c r="B1183" s="59" t="s">
        <v>20</v>
      </c>
      <c r="C1183" s="59"/>
      <c r="D1183" s="59"/>
      <c r="E1183" s="47">
        <v>0.8</v>
      </c>
      <c r="F1183" s="38" t="s">
        <v>513</v>
      </c>
    </row>
    <row r="1184" spans="1:6" ht="28.5" customHeight="1">
      <c r="A1184" s="25">
        <v>43744</v>
      </c>
      <c r="B1184" s="59" t="s">
        <v>20</v>
      </c>
      <c r="C1184" s="59"/>
      <c r="D1184" s="59"/>
      <c r="E1184" s="47">
        <v>0.88</v>
      </c>
      <c r="F1184" s="38" t="s">
        <v>513</v>
      </c>
    </row>
    <row r="1185" spans="1:6" ht="28.5" customHeight="1">
      <c r="A1185" s="25">
        <v>43744</v>
      </c>
      <c r="B1185" s="59" t="s">
        <v>20</v>
      </c>
      <c r="C1185" s="59"/>
      <c r="D1185" s="59"/>
      <c r="E1185" s="47">
        <v>0.96</v>
      </c>
      <c r="F1185" s="38" t="s">
        <v>513</v>
      </c>
    </row>
    <row r="1186" spans="1:6" ht="28.5" customHeight="1">
      <c r="A1186" s="25">
        <v>43744</v>
      </c>
      <c r="B1186" s="59" t="s">
        <v>20</v>
      </c>
      <c r="C1186" s="59"/>
      <c r="D1186" s="59"/>
      <c r="E1186" s="47">
        <v>0.99</v>
      </c>
      <c r="F1186" s="38" t="s">
        <v>513</v>
      </c>
    </row>
    <row r="1187" spans="1:6" ht="28.5" customHeight="1">
      <c r="A1187" s="25">
        <v>43744</v>
      </c>
      <c r="B1187" s="77" t="s">
        <v>566</v>
      </c>
      <c r="C1187" s="59"/>
      <c r="D1187" s="59"/>
      <c r="E1187" s="47">
        <v>100</v>
      </c>
      <c r="F1187" s="38" t="s">
        <v>565</v>
      </c>
    </row>
    <row r="1188" spans="1:6" ht="28.5" customHeight="1">
      <c r="A1188" s="25">
        <v>43745</v>
      </c>
      <c r="B1188" s="77" t="s">
        <v>567</v>
      </c>
      <c r="C1188" s="59"/>
      <c r="D1188" s="59"/>
      <c r="E1188" s="47">
        <v>200</v>
      </c>
      <c r="F1188" s="38" t="s">
        <v>565</v>
      </c>
    </row>
    <row r="1189" spans="1:6" ht="28.5" customHeight="1">
      <c r="A1189" s="25">
        <v>43745</v>
      </c>
      <c r="B1189" s="77" t="s">
        <v>567</v>
      </c>
      <c r="C1189" s="59"/>
      <c r="D1189" s="59"/>
      <c r="E1189" s="47">
        <v>180</v>
      </c>
      <c r="F1189" s="38" t="s">
        <v>513</v>
      </c>
    </row>
    <row r="1190" spans="1:6" ht="50.25" customHeight="1">
      <c r="A1190" s="25">
        <v>43745</v>
      </c>
      <c r="B1190" s="59" t="s">
        <v>570</v>
      </c>
      <c r="C1190" s="59"/>
      <c r="D1190" s="59"/>
      <c r="E1190" s="47">
        <v>4000</v>
      </c>
      <c r="F1190" s="38" t="s">
        <v>513</v>
      </c>
    </row>
    <row r="1191" spans="1:6" ht="50.25" customHeight="1">
      <c r="A1191" s="25">
        <v>43745</v>
      </c>
      <c r="B1191" s="59" t="s">
        <v>571</v>
      </c>
      <c r="C1191" s="59"/>
      <c r="D1191" s="59"/>
      <c r="E1191" s="47">
        <v>10750</v>
      </c>
      <c r="F1191" s="38" t="s">
        <v>34</v>
      </c>
    </row>
    <row r="1192" spans="1:6" ht="49.5" customHeight="1">
      <c r="A1192" s="25">
        <v>43745</v>
      </c>
      <c r="B1192" s="59" t="s">
        <v>569</v>
      </c>
      <c r="C1192" s="59"/>
      <c r="D1192" s="59"/>
      <c r="E1192" s="47">
        <v>6000</v>
      </c>
      <c r="F1192" s="38" t="s">
        <v>513</v>
      </c>
    </row>
    <row r="1193" spans="1:6" ht="50.25" customHeight="1">
      <c r="A1193" s="25">
        <v>43745</v>
      </c>
      <c r="B1193" s="59" t="s">
        <v>569</v>
      </c>
      <c r="C1193" s="59"/>
      <c r="D1193" s="59"/>
      <c r="E1193" s="47">
        <v>6255</v>
      </c>
      <c r="F1193" s="38" t="s">
        <v>34</v>
      </c>
    </row>
    <row r="1194" spans="1:6" ht="28.5" customHeight="1">
      <c r="A1194" s="25">
        <v>43745</v>
      </c>
      <c r="B1194" s="18" t="s">
        <v>572</v>
      </c>
      <c r="C1194" s="59"/>
      <c r="D1194" s="59"/>
      <c r="E1194" s="47">
        <v>90</v>
      </c>
      <c r="F1194" s="38" t="s">
        <v>573</v>
      </c>
    </row>
    <row r="1195" spans="1:6" ht="28.5" customHeight="1">
      <c r="A1195" s="25">
        <v>43745</v>
      </c>
      <c r="B1195" s="18" t="s">
        <v>574</v>
      </c>
      <c r="C1195" s="59"/>
      <c r="D1195" s="59"/>
      <c r="E1195" s="47">
        <v>1400</v>
      </c>
      <c r="F1195" s="38" t="s">
        <v>565</v>
      </c>
    </row>
    <row r="1196" spans="1:6" ht="25.5" customHeight="1">
      <c r="A1196" s="25">
        <v>43746</v>
      </c>
      <c r="B1196" s="59" t="s">
        <v>20</v>
      </c>
      <c r="C1196" s="59"/>
      <c r="D1196" s="59"/>
      <c r="E1196" s="47">
        <v>0.07</v>
      </c>
      <c r="F1196" s="38" t="s">
        <v>513</v>
      </c>
    </row>
    <row r="1197" spans="1:6" ht="28.5" customHeight="1">
      <c r="A1197" s="25">
        <v>43746</v>
      </c>
      <c r="B1197" s="59" t="s">
        <v>20</v>
      </c>
      <c r="C1197" s="59"/>
      <c r="D1197" s="59"/>
      <c r="E1197" s="47">
        <v>0.08</v>
      </c>
      <c r="F1197" s="38" t="s">
        <v>513</v>
      </c>
    </row>
    <row r="1198" spans="1:6" ht="22.5" customHeight="1">
      <c r="A1198" s="25">
        <v>43746</v>
      </c>
      <c r="B1198" s="59" t="s">
        <v>20</v>
      </c>
      <c r="C1198" s="59"/>
      <c r="D1198" s="59"/>
      <c r="E1198" s="47">
        <v>0.15</v>
      </c>
      <c r="F1198" s="38" t="s">
        <v>513</v>
      </c>
    </row>
    <row r="1199" spans="1:6" ht="28.5" customHeight="1">
      <c r="A1199" s="25">
        <v>43746</v>
      </c>
      <c r="B1199" s="59" t="s">
        <v>20</v>
      </c>
      <c r="C1199" s="59"/>
      <c r="D1199" s="59"/>
      <c r="E1199" s="47">
        <v>0.2</v>
      </c>
      <c r="F1199" s="38" t="s">
        <v>513</v>
      </c>
    </row>
    <row r="1200" spans="1:6" ht="28.5" customHeight="1">
      <c r="A1200" s="25">
        <v>43746</v>
      </c>
      <c r="B1200" s="59" t="s">
        <v>20</v>
      </c>
      <c r="C1200" s="59"/>
      <c r="D1200" s="59"/>
      <c r="E1200" s="47">
        <v>0.25</v>
      </c>
      <c r="F1200" s="38" t="s">
        <v>513</v>
      </c>
    </row>
    <row r="1201" spans="1:6" ht="28.5" customHeight="1">
      <c r="A1201" s="25">
        <v>43746</v>
      </c>
      <c r="B1201" s="59" t="s">
        <v>20</v>
      </c>
      <c r="C1201" s="59"/>
      <c r="D1201" s="59"/>
      <c r="E1201" s="47">
        <v>0.28</v>
      </c>
      <c r="F1201" s="38" t="s">
        <v>513</v>
      </c>
    </row>
    <row r="1202" spans="1:6" ht="28.5" customHeight="1">
      <c r="A1202" s="25">
        <v>43746</v>
      </c>
      <c r="B1202" s="59" t="s">
        <v>20</v>
      </c>
      <c r="C1202" s="59"/>
      <c r="D1202" s="59"/>
      <c r="E1202" s="47">
        <v>0.3</v>
      </c>
      <c r="F1202" s="38" t="s">
        <v>513</v>
      </c>
    </row>
    <row r="1203" spans="1:6" ht="28.5" customHeight="1">
      <c r="A1203" s="25">
        <v>43746</v>
      </c>
      <c r="B1203" s="59" t="s">
        <v>20</v>
      </c>
      <c r="C1203" s="59"/>
      <c r="D1203" s="59"/>
      <c r="E1203" s="47">
        <v>0.34</v>
      </c>
      <c r="F1203" s="38" t="s">
        <v>513</v>
      </c>
    </row>
    <row r="1204" spans="1:6" ht="28.5" customHeight="1">
      <c r="A1204" s="25">
        <v>43746</v>
      </c>
      <c r="B1204" s="59" t="s">
        <v>20</v>
      </c>
      <c r="C1204" s="59"/>
      <c r="D1204" s="59"/>
      <c r="E1204" s="47">
        <v>0.36</v>
      </c>
      <c r="F1204" s="38" t="s">
        <v>513</v>
      </c>
    </row>
    <row r="1205" spans="1:6" ht="28.5" customHeight="1">
      <c r="A1205" s="25">
        <v>43746</v>
      </c>
      <c r="B1205" s="59" t="s">
        <v>20</v>
      </c>
      <c r="C1205" s="59"/>
      <c r="D1205" s="59"/>
      <c r="E1205" s="47">
        <v>0.4</v>
      </c>
      <c r="F1205" s="38" t="s">
        <v>513</v>
      </c>
    </row>
    <row r="1206" spans="1:6" ht="28.5" customHeight="1">
      <c r="A1206" s="25">
        <v>43746</v>
      </c>
      <c r="B1206" s="59" t="s">
        <v>20</v>
      </c>
      <c r="C1206" s="59"/>
      <c r="D1206" s="59"/>
      <c r="E1206" s="47">
        <v>0.47</v>
      </c>
      <c r="F1206" s="38" t="s">
        <v>513</v>
      </c>
    </row>
    <row r="1207" spans="1:6" ht="28.5" customHeight="1">
      <c r="A1207" s="25">
        <v>43746</v>
      </c>
      <c r="B1207" s="59" t="s">
        <v>20</v>
      </c>
      <c r="C1207" s="59"/>
      <c r="D1207" s="59"/>
      <c r="E1207" s="47">
        <v>0.48</v>
      </c>
      <c r="F1207" s="38" t="s">
        <v>513</v>
      </c>
    </row>
    <row r="1208" spans="1:6" ht="28.5" customHeight="1">
      <c r="A1208" s="25">
        <v>43746</v>
      </c>
      <c r="B1208" s="18" t="s">
        <v>576</v>
      </c>
      <c r="C1208" s="59"/>
      <c r="D1208" s="59"/>
      <c r="E1208" s="47">
        <v>1000</v>
      </c>
      <c r="F1208" s="38" t="s">
        <v>565</v>
      </c>
    </row>
    <row r="1209" spans="1:6" ht="28.5" customHeight="1">
      <c r="A1209" s="25">
        <v>43746</v>
      </c>
      <c r="B1209" s="77" t="s">
        <v>577</v>
      </c>
      <c r="C1209" s="59"/>
      <c r="D1209" s="59"/>
      <c r="E1209" s="47">
        <v>900</v>
      </c>
      <c r="F1209" s="38" t="s">
        <v>513</v>
      </c>
    </row>
    <row r="1210" spans="1:6" ht="28.5" customHeight="1">
      <c r="A1210" s="25">
        <v>43746</v>
      </c>
      <c r="B1210" s="77" t="s">
        <v>577</v>
      </c>
      <c r="C1210" s="59"/>
      <c r="D1210" s="59"/>
      <c r="E1210" s="47">
        <f>11590-E1209</f>
        <v>10690</v>
      </c>
      <c r="F1210" s="38" t="s">
        <v>565</v>
      </c>
    </row>
    <row r="1211" spans="1:6" ht="28.5" customHeight="1">
      <c r="A1211" s="25">
        <v>43747</v>
      </c>
      <c r="B1211" s="59" t="s">
        <v>20</v>
      </c>
      <c r="C1211" s="59"/>
      <c r="D1211" s="59"/>
      <c r="E1211" s="47">
        <v>0.01</v>
      </c>
      <c r="F1211" s="38" t="s">
        <v>513</v>
      </c>
    </row>
    <row r="1212" spans="1:6" ht="28.5" customHeight="1">
      <c r="A1212" s="25">
        <v>43747</v>
      </c>
      <c r="B1212" s="59" t="s">
        <v>20</v>
      </c>
      <c r="C1212" s="59"/>
      <c r="D1212" s="59"/>
      <c r="E1212" s="47">
        <v>0.14</v>
      </c>
      <c r="F1212" s="38" t="s">
        <v>513</v>
      </c>
    </row>
    <row r="1213" spans="1:6" ht="28.5" customHeight="1">
      <c r="A1213" s="25">
        <v>43747</v>
      </c>
      <c r="B1213" s="59" t="s">
        <v>20</v>
      </c>
      <c r="C1213" s="59"/>
      <c r="D1213" s="59"/>
      <c r="E1213" s="47">
        <v>0.27</v>
      </c>
      <c r="F1213" s="38" t="s">
        <v>513</v>
      </c>
    </row>
    <row r="1214" spans="1:6" ht="28.5" customHeight="1">
      <c r="A1214" s="25">
        <v>43747</v>
      </c>
      <c r="B1214" s="59" t="s">
        <v>20</v>
      </c>
      <c r="C1214" s="59"/>
      <c r="D1214" s="59"/>
      <c r="E1214" s="47">
        <v>0.27</v>
      </c>
      <c r="F1214" s="38" t="s">
        <v>513</v>
      </c>
    </row>
    <row r="1215" spans="1:6" ht="28.5" customHeight="1">
      <c r="A1215" s="25">
        <v>43747</v>
      </c>
      <c r="B1215" s="59" t="s">
        <v>20</v>
      </c>
      <c r="C1215" s="59"/>
      <c r="D1215" s="59"/>
      <c r="E1215" s="47">
        <v>0.3</v>
      </c>
      <c r="F1215" s="38" t="s">
        <v>513</v>
      </c>
    </row>
    <row r="1216" spans="1:6" ht="28.5" customHeight="1">
      <c r="A1216" s="25">
        <v>43747</v>
      </c>
      <c r="B1216" s="59" t="s">
        <v>20</v>
      </c>
      <c r="C1216" s="59"/>
      <c r="D1216" s="59"/>
      <c r="E1216" s="47">
        <v>0.3</v>
      </c>
      <c r="F1216" s="38" t="s">
        <v>513</v>
      </c>
    </row>
    <row r="1217" spans="1:6" ht="28.5" customHeight="1">
      <c r="A1217" s="25">
        <v>43747</v>
      </c>
      <c r="B1217" s="59" t="s">
        <v>20</v>
      </c>
      <c r="C1217" s="59"/>
      <c r="D1217" s="59"/>
      <c r="E1217" s="47">
        <v>0.32</v>
      </c>
      <c r="F1217" s="38" t="s">
        <v>513</v>
      </c>
    </row>
    <row r="1218" spans="1:6" ht="28.5" customHeight="1">
      <c r="A1218" s="25">
        <v>43747</v>
      </c>
      <c r="B1218" s="59" t="s">
        <v>20</v>
      </c>
      <c r="C1218" s="59"/>
      <c r="D1218" s="59"/>
      <c r="E1218" s="47">
        <v>0.34</v>
      </c>
      <c r="F1218" s="38" t="s">
        <v>513</v>
      </c>
    </row>
    <row r="1219" spans="1:6" ht="28.5" customHeight="1">
      <c r="A1219" s="25">
        <v>43747</v>
      </c>
      <c r="B1219" s="59" t="s">
        <v>20</v>
      </c>
      <c r="C1219" s="59"/>
      <c r="D1219" s="59"/>
      <c r="E1219" s="47">
        <v>0.46</v>
      </c>
      <c r="F1219" s="38" t="s">
        <v>513</v>
      </c>
    </row>
    <row r="1220" spans="1:6" ht="28.5" customHeight="1">
      <c r="A1220" s="25">
        <v>43747</v>
      </c>
      <c r="B1220" s="59" t="s">
        <v>20</v>
      </c>
      <c r="C1220" s="59"/>
      <c r="D1220" s="59"/>
      <c r="E1220" s="47">
        <v>0.7</v>
      </c>
      <c r="F1220" s="38" t="s">
        <v>513</v>
      </c>
    </row>
    <row r="1221" spans="1:6" ht="28.5" customHeight="1">
      <c r="A1221" s="25">
        <v>43747</v>
      </c>
      <c r="B1221" s="77" t="s">
        <v>578</v>
      </c>
      <c r="C1221" s="59"/>
      <c r="D1221" s="59"/>
      <c r="E1221" s="47">
        <v>1700</v>
      </c>
      <c r="F1221" s="38" t="s">
        <v>565</v>
      </c>
    </row>
    <row r="1222" spans="1:6" ht="28.5" customHeight="1">
      <c r="A1222" s="25">
        <v>43747</v>
      </c>
      <c r="B1222" s="18" t="s">
        <v>579</v>
      </c>
      <c r="C1222" s="59"/>
      <c r="D1222" s="59"/>
      <c r="E1222" s="47">
        <v>1000</v>
      </c>
      <c r="F1222" s="38" t="s">
        <v>513</v>
      </c>
    </row>
    <row r="1223" spans="1:6" ht="28.5" customHeight="1">
      <c r="A1223" s="25">
        <v>43747</v>
      </c>
      <c r="B1223" s="18" t="s">
        <v>579</v>
      </c>
      <c r="C1223" s="59"/>
      <c r="D1223" s="59"/>
      <c r="E1223" s="47">
        <v>700</v>
      </c>
      <c r="F1223" s="38" t="s">
        <v>573</v>
      </c>
    </row>
    <row r="1224" spans="1:6" ht="28.5" customHeight="1">
      <c r="A1224" s="25">
        <v>43748</v>
      </c>
      <c r="B1224" s="59" t="s">
        <v>20</v>
      </c>
      <c r="C1224" s="59"/>
      <c r="D1224" s="59"/>
      <c r="E1224" s="47">
        <v>0.09</v>
      </c>
      <c r="F1224" s="38" t="s">
        <v>513</v>
      </c>
    </row>
    <row r="1225" spans="1:6" ht="28.5" customHeight="1">
      <c r="A1225" s="25">
        <v>43748</v>
      </c>
      <c r="B1225" s="59" t="s">
        <v>20</v>
      </c>
      <c r="C1225" s="59"/>
      <c r="D1225" s="59"/>
      <c r="E1225" s="47">
        <v>0.12</v>
      </c>
      <c r="F1225" s="38" t="s">
        <v>513</v>
      </c>
    </row>
    <row r="1226" spans="1:6" ht="28.5" customHeight="1">
      <c r="A1226" s="25">
        <v>43748</v>
      </c>
      <c r="B1226" s="59" t="s">
        <v>20</v>
      </c>
      <c r="C1226" s="59"/>
      <c r="D1226" s="59"/>
      <c r="E1226" s="47">
        <v>0.23</v>
      </c>
      <c r="F1226" s="38" t="s">
        <v>513</v>
      </c>
    </row>
    <row r="1227" spans="1:6" ht="28.5" customHeight="1">
      <c r="A1227" s="25">
        <v>43748</v>
      </c>
      <c r="B1227" s="59" t="s">
        <v>20</v>
      </c>
      <c r="C1227" s="59"/>
      <c r="D1227" s="59"/>
      <c r="E1227" s="47">
        <v>0.48</v>
      </c>
      <c r="F1227" s="38" t="s">
        <v>513</v>
      </c>
    </row>
    <row r="1228" spans="1:6" ht="28.5" customHeight="1">
      <c r="A1228" s="25">
        <v>43748</v>
      </c>
      <c r="B1228" s="77" t="s">
        <v>580</v>
      </c>
      <c r="C1228" s="59"/>
      <c r="D1228" s="59"/>
      <c r="E1228" s="47">
        <v>500</v>
      </c>
      <c r="F1228" s="38" t="s">
        <v>573</v>
      </c>
    </row>
    <row r="1229" spans="1:6" ht="28.5" customHeight="1">
      <c r="A1229" s="25">
        <v>43748</v>
      </c>
      <c r="B1229" s="77" t="s">
        <v>580</v>
      </c>
      <c r="C1229" s="59"/>
      <c r="D1229" s="59"/>
      <c r="E1229" s="47">
        <f>6480-E1228</f>
        <v>5980</v>
      </c>
      <c r="F1229" s="38" t="s">
        <v>565</v>
      </c>
    </row>
    <row r="1230" spans="1:6" ht="28.5" customHeight="1">
      <c r="A1230" s="25">
        <v>43749</v>
      </c>
      <c r="B1230" s="59" t="s">
        <v>20</v>
      </c>
      <c r="C1230" s="59"/>
      <c r="D1230" s="59"/>
      <c r="E1230" s="47">
        <v>0.02</v>
      </c>
      <c r="F1230" s="38" t="s">
        <v>513</v>
      </c>
    </row>
    <row r="1231" spans="1:6" ht="28.5" customHeight="1">
      <c r="A1231" s="25">
        <v>43749</v>
      </c>
      <c r="B1231" s="59" t="s">
        <v>583</v>
      </c>
      <c r="C1231" s="59" t="s">
        <v>145</v>
      </c>
      <c r="D1231" s="59" t="s">
        <v>210</v>
      </c>
      <c r="E1231" s="47">
        <v>0.21</v>
      </c>
      <c r="F1231" s="38" t="s">
        <v>513</v>
      </c>
    </row>
    <row r="1232" spans="1:6" ht="28.5" customHeight="1">
      <c r="A1232" s="25">
        <v>43749</v>
      </c>
      <c r="B1232" s="59" t="s">
        <v>20</v>
      </c>
      <c r="C1232" s="59"/>
      <c r="D1232" s="59"/>
      <c r="E1232" s="47">
        <v>0.37</v>
      </c>
      <c r="F1232" s="38" t="s">
        <v>513</v>
      </c>
    </row>
    <row r="1233" spans="1:6" ht="28.5" customHeight="1">
      <c r="A1233" s="25">
        <v>43749</v>
      </c>
      <c r="B1233" s="59" t="s">
        <v>20</v>
      </c>
      <c r="C1233" s="59"/>
      <c r="D1233" s="59"/>
      <c r="E1233" s="47">
        <v>0.39</v>
      </c>
      <c r="F1233" s="38" t="s">
        <v>513</v>
      </c>
    </row>
    <row r="1234" spans="1:6" ht="28.5" customHeight="1">
      <c r="A1234" s="25">
        <v>43749</v>
      </c>
      <c r="B1234" s="59" t="s">
        <v>20</v>
      </c>
      <c r="C1234" s="59"/>
      <c r="D1234" s="59"/>
      <c r="E1234" s="47">
        <v>0.4</v>
      </c>
      <c r="F1234" s="38" t="s">
        <v>513</v>
      </c>
    </row>
    <row r="1235" spans="1:6" ht="28.5" customHeight="1">
      <c r="A1235" s="25">
        <v>43749</v>
      </c>
      <c r="B1235" s="59" t="s">
        <v>20</v>
      </c>
      <c r="C1235" s="59"/>
      <c r="D1235" s="59"/>
      <c r="E1235" s="47">
        <v>0.43</v>
      </c>
      <c r="F1235" s="38" t="s">
        <v>513</v>
      </c>
    </row>
    <row r="1236" spans="1:6" ht="28.5" customHeight="1">
      <c r="A1236" s="25">
        <v>43749</v>
      </c>
      <c r="B1236" s="59" t="s">
        <v>581</v>
      </c>
      <c r="C1236" s="59" t="s">
        <v>582</v>
      </c>
      <c r="D1236" s="59" t="s">
        <v>172</v>
      </c>
      <c r="E1236" s="47">
        <v>4500</v>
      </c>
      <c r="F1236" s="38" t="s">
        <v>573</v>
      </c>
    </row>
    <row r="1237" spans="1:6" ht="28.5" customHeight="1">
      <c r="A1237" s="25">
        <v>43749</v>
      </c>
      <c r="B1237" s="18" t="s">
        <v>584</v>
      </c>
      <c r="C1237" s="59"/>
      <c r="D1237" s="59"/>
      <c r="E1237" s="47">
        <v>700</v>
      </c>
      <c r="F1237" s="38" t="s">
        <v>518</v>
      </c>
    </row>
    <row r="1238" spans="1:6" ht="28.5" customHeight="1">
      <c r="A1238" s="25">
        <v>43749</v>
      </c>
      <c r="B1238" s="77" t="s">
        <v>585</v>
      </c>
      <c r="C1238" s="59"/>
      <c r="D1238" s="59"/>
      <c r="E1238" s="47">
        <v>100</v>
      </c>
      <c r="F1238" s="38" t="s">
        <v>513</v>
      </c>
    </row>
    <row r="1239" spans="1:6" ht="28.5" customHeight="1">
      <c r="A1239" s="25">
        <v>43749</v>
      </c>
      <c r="B1239" s="77" t="s">
        <v>585</v>
      </c>
      <c r="C1239" s="59"/>
      <c r="D1239" s="59"/>
      <c r="E1239" s="47">
        <v>1100</v>
      </c>
      <c r="F1239" s="38" t="s">
        <v>573</v>
      </c>
    </row>
    <row r="1240" spans="1:6" ht="28.5" customHeight="1">
      <c r="A1240" s="25">
        <v>43750</v>
      </c>
      <c r="B1240" s="77" t="s">
        <v>586</v>
      </c>
      <c r="C1240" s="59"/>
      <c r="D1240" s="59"/>
      <c r="E1240" s="47">
        <v>100</v>
      </c>
      <c r="F1240" s="38" t="s">
        <v>513</v>
      </c>
    </row>
    <row r="1241" spans="1:6" ht="28.5" customHeight="1">
      <c r="A1241" s="25">
        <v>43750</v>
      </c>
      <c r="B1241" s="77" t="s">
        <v>586</v>
      </c>
      <c r="C1241" s="59"/>
      <c r="D1241" s="59"/>
      <c r="E1241" s="47">
        <v>80</v>
      </c>
      <c r="F1241" s="38" t="s">
        <v>565</v>
      </c>
    </row>
    <row r="1242" spans="1:6" ht="28.5" customHeight="1">
      <c r="A1242" s="25">
        <v>43751</v>
      </c>
      <c r="B1242" s="59" t="s">
        <v>589</v>
      </c>
      <c r="C1242" s="59" t="s">
        <v>590</v>
      </c>
      <c r="D1242" s="59" t="s">
        <v>557</v>
      </c>
      <c r="E1242" s="47">
        <v>0.07</v>
      </c>
      <c r="F1242" s="38" t="s">
        <v>513</v>
      </c>
    </row>
    <row r="1243" spans="1:6" ht="28.5" customHeight="1">
      <c r="A1243" s="25">
        <v>43751</v>
      </c>
      <c r="B1243" s="59" t="s">
        <v>20</v>
      </c>
      <c r="C1243" s="59"/>
      <c r="D1243" s="59"/>
      <c r="E1243" s="47">
        <v>0.31</v>
      </c>
      <c r="F1243" s="38" t="s">
        <v>513</v>
      </c>
    </row>
    <row r="1244" spans="1:6" ht="28.5" customHeight="1">
      <c r="A1244" s="25">
        <v>43751</v>
      </c>
      <c r="B1244" s="59" t="s">
        <v>591</v>
      </c>
      <c r="C1244" s="59" t="s">
        <v>592</v>
      </c>
      <c r="D1244" s="59" t="s">
        <v>593</v>
      </c>
      <c r="E1244" s="47">
        <v>0.35</v>
      </c>
      <c r="F1244" s="38" t="s">
        <v>513</v>
      </c>
    </row>
    <row r="1245" spans="1:6" ht="28.5" customHeight="1">
      <c r="A1245" s="25">
        <v>43751</v>
      </c>
      <c r="B1245" s="59" t="s">
        <v>594</v>
      </c>
      <c r="C1245" s="59" t="s">
        <v>595</v>
      </c>
      <c r="D1245" s="59" t="s">
        <v>411</v>
      </c>
      <c r="E1245" s="47">
        <v>0.35</v>
      </c>
      <c r="F1245" s="38" t="s">
        <v>513</v>
      </c>
    </row>
    <row r="1246" spans="1:6" ht="28.5" customHeight="1">
      <c r="A1246" s="25">
        <v>43751</v>
      </c>
      <c r="B1246" s="59" t="s">
        <v>20</v>
      </c>
      <c r="C1246" s="59"/>
      <c r="D1246" s="59"/>
      <c r="E1246" s="47">
        <v>0.37</v>
      </c>
      <c r="F1246" s="38" t="s">
        <v>513</v>
      </c>
    </row>
    <row r="1247" spans="1:6" ht="28.5" customHeight="1">
      <c r="A1247" s="25">
        <v>43751</v>
      </c>
      <c r="B1247" s="59" t="s">
        <v>20</v>
      </c>
      <c r="C1247" s="59"/>
      <c r="D1247" s="59"/>
      <c r="E1247" s="47">
        <v>0.5</v>
      </c>
      <c r="F1247" s="38" t="s">
        <v>513</v>
      </c>
    </row>
    <row r="1248" spans="1:6" ht="28.5" customHeight="1">
      <c r="A1248" s="25">
        <v>43751</v>
      </c>
      <c r="B1248" s="59" t="s">
        <v>20</v>
      </c>
      <c r="C1248" s="59"/>
      <c r="D1248" s="59"/>
      <c r="E1248" s="47">
        <v>0.55</v>
      </c>
      <c r="F1248" s="38" t="s">
        <v>513</v>
      </c>
    </row>
    <row r="1249" spans="1:6" ht="28.5" customHeight="1">
      <c r="A1249" s="25">
        <v>43751</v>
      </c>
      <c r="B1249" s="59" t="s">
        <v>20</v>
      </c>
      <c r="C1249" s="59"/>
      <c r="D1249" s="59"/>
      <c r="E1249" s="47">
        <v>0.62</v>
      </c>
      <c r="F1249" s="38" t="s">
        <v>513</v>
      </c>
    </row>
    <row r="1250" spans="1:6" ht="28.5" customHeight="1">
      <c r="A1250" s="25">
        <v>43751</v>
      </c>
      <c r="B1250" s="59" t="s">
        <v>20</v>
      </c>
      <c r="C1250" s="59"/>
      <c r="D1250" s="59"/>
      <c r="E1250" s="47">
        <v>0.73</v>
      </c>
      <c r="F1250" s="38" t="s">
        <v>513</v>
      </c>
    </row>
    <row r="1251" spans="1:6" ht="28.5" customHeight="1">
      <c r="A1251" s="25">
        <v>43751</v>
      </c>
      <c r="B1251" s="59" t="s">
        <v>591</v>
      </c>
      <c r="C1251" s="59" t="s">
        <v>592</v>
      </c>
      <c r="D1251" s="59" t="s">
        <v>593</v>
      </c>
      <c r="E1251" s="47">
        <v>4.85</v>
      </c>
      <c r="F1251" s="38" t="s">
        <v>513</v>
      </c>
    </row>
    <row r="1252" spans="1:6" ht="28.5" customHeight="1">
      <c r="A1252" s="25">
        <v>43751</v>
      </c>
      <c r="B1252" s="77" t="s">
        <v>587</v>
      </c>
      <c r="C1252" s="59"/>
      <c r="D1252" s="59"/>
      <c r="E1252" s="47">
        <v>300</v>
      </c>
      <c r="F1252" s="38" t="s">
        <v>41</v>
      </c>
    </row>
    <row r="1253" spans="1:6" ht="28.5" customHeight="1">
      <c r="A1253" s="25">
        <v>43752</v>
      </c>
      <c r="B1253" s="77" t="s">
        <v>588</v>
      </c>
      <c r="C1253" s="59"/>
      <c r="D1253" s="59"/>
      <c r="E1253" s="47">
        <v>1000</v>
      </c>
      <c r="F1253" s="38" t="s">
        <v>513</v>
      </c>
    </row>
    <row r="1254" spans="1:6" ht="28.5" customHeight="1">
      <c r="A1254" s="25">
        <v>43752</v>
      </c>
      <c r="B1254" s="18" t="s">
        <v>596</v>
      </c>
      <c r="C1254" s="59"/>
      <c r="D1254" s="59"/>
      <c r="E1254" s="47">
        <v>560</v>
      </c>
      <c r="F1254" s="38" t="s">
        <v>573</v>
      </c>
    </row>
    <row r="1255" spans="1:6" ht="28.5" customHeight="1">
      <c r="A1255" s="25">
        <v>43753</v>
      </c>
      <c r="B1255" s="77" t="s">
        <v>601</v>
      </c>
      <c r="C1255" s="59"/>
      <c r="D1255" s="59"/>
      <c r="E1255" s="47">
        <v>4200</v>
      </c>
      <c r="F1255" s="38" t="s">
        <v>597</v>
      </c>
    </row>
    <row r="1256" spans="1:6" ht="28.5" customHeight="1">
      <c r="A1256" s="25">
        <v>43753</v>
      </c>
      <c r="B1256" s="77" t="s">
        <v>601</v>
      </c>
      <c r="C1256" s="59"/>
      <c r="D1256" s="59"/>
      <c r="E1256" s="47">
        <v>500</v>
      </c>
      <c r="F1256" s="38" t="s">
        <v>513</v>
      </c>
    </row>
    <row r="1257" spans="1:6" ht="28.5" customHeight="1">
      <c r="A1257" s="25">
        <v>43754</v>
      </c>
      <c r="B1257" s="59" t="s">
        <v>20</v>
      </c>
      <c r="C1257" s="59"/>
      <c r="D1257" s="59"/>
      <c r="E1257" s="47">
        <v>0.01</v>
      </c>
      <c r="F1257" s="38" t="s">
        <v>513</v>
      </c>
    </row>
    <row r="1258" spans="1:6" ht="28.5" customHeight="1">
      <c r="A1258" s="25">
        <v>43754</v>
      </c>
      <c r="B1258" s="59" t="s">
        <v>20</v>
      </c>
      <c r="C1258" s="59"/>
      <c r="D1258" s="59"/>
      <c r="E1258" s="47">
        <v>0.22</v>
      </c>
      <c r="F1258" s="38" t="s">
        <v>513</v>
      </c>
    </row>
    <row r="1259" spans="1:6" ht="28.5" customHeight="1">
      <c r="A1259" s="25">
        <v>43754</v>
      </c>
      <c r="B1259" s="59" t="s">
        <v>20</v>
      </c>
      <c r="C1259" s="59"/>
      <c r="D1259" s="59"/>
      <c r="E1259" s="47">
        <v>0.24</v>
      </c>
      <c r="F1259" s="38" t="s">
        <v>513</v>
      </c>
    </row>
    <row r="1260" spans="1:6" ht="28.5" customHeight="1">
      <c r="A1260" s="25">
        <v>43754</v>
      </c>
      <c r="B1260" s="59" t="s">
        <v>20</v>
      </c>
      <c r="C1260" s="59"/>
      <c r="D1260" s="59"/>
      <c r="E1260" s="47">
        <v>0.26</v>
      </c>
      <c r="F1260" s="38" t="s">
        <v>513</v>
      </c>
    </row>
    <row r="1261" spans="1:6" ht="28.5" customHeight="1">
      <c r="A1261" s="25">
        <v>43754</v>
      </c>
      <c r="B1261" s="59" t="s">
        <v>20</v>
      </c>
      <c r="C1261" s="59"/>
      <c r="D1261" s="59"/>
      <c r="E1261" s="47">
        <v>0.28</v>
      </c>
      <c r="F1261" s="38" t="s">
        <v>513</v>
      </c>
    </row>
    <row r="1262" spans="1:6" ht="28.5" customHeight="1">
      <c r="A1262" s="25">
        <v>43754</v>
      </c>
      <c r="B1262" s="59" t="s">
        <v>20</v>
      </c>
      <c r="C1262" s="59"/>
      <c r="D1262" s="59"/>
      <c r="E1262" s="47">
        <v>0.33</v>
      </c>
      <c r="F1262" s="38" t="s">
        <v>513</v>
      </c>
    </row>
    <row r="1263" spans="1:6" ht="28.5" customHeight="1">
      <c r="A1263" s="25">
        <v>43754</v>
      </c>
      <c r="B1263" s="59" t="s">
        <v>20</v>
      </c>
      <c r="C1263" s="59"/>
      <c r="D1263" s="59"/>
      <c r="E1263" s="47">
        <v>0.38</v>
      </c>
      <c r="F1263" s="38" t="s">
        <v>513</v>
      </c>
    </row>
    <row r="1264" spans="1:6" ht="28.5" customHeight="1">
      <c r="A1264" s="25">
        <v>43754</v>
      </c>
      <c r="B1264" s="59" t="s">
        <v>20</v>
      </c>
      <c r="C1264" s="59"/>
      <c r="D1264" s="59"/>
      <c r="E1264" s="47">
        <v>0.5</v>
      </c>
      <c r="F1264" s="38" t="s">
        <v>513</v>
      </c>
    </row>
    <row r="1265" spans="1:6" ht="24.75" customHeight="1">
      <c r="A1265" s="25">
        <v>43754</v>
      </c>
      <c r="B1265" s="59" t="s">
        <v>20</v>
      </c>
      <c r="C1265" s="59"/>
      <c r="D1265" s="59"/>
      <c r="E1265" s="47">
        <v>0.5</v>
      </c>
      <c r="F1265" s="38" t="s">
        <v>513</v>
      </c>
    </row>
    <row r="1266" spans="1:6" ht="26.25" customHeight="1">
      <c r="A1266" s="25">
        <v>43754</v>
      </c>
      <c r="B1266" s="59" t="s">
        <v>20</v>
      </c>
      <c r="C1266" s="59"/>
      <c r="D1266" s="59"/>
      <c r="E1266" s="47">
        <v>0.56</v>
      </c>
      <c r="F1266" s="38" t="s">
        <v>513</v>
      </c>
    </row>
    <row r="1267" spans="1:6" ht="28.5" customHeight="1">
      <c r="A1267" s="25">
        <v>43754</v>
      </c>
      <c r="B1267" s="59" t="s">
        <v>20</v>
      </c>
      <c r="C1267" s="59"/>
      <c r="D1267" s="59"/>
      <c r="E1267" s="47">
        <v>0.7</v>
      </c>
      <c r="F1267" s="38" t="s">
        <v>513</v>
      </c>
    </row>
    <row r="1268" spans="1:6" ht="28.5" customHeight="1">
      <c r="A1268" s="25">
        <v>43754</v>
      </c>
      <c r="B1268" s="59" t="s">
        <v>20</v>
      </c>
      <c r="C1268" s="59"/>
      <c r="D1268" s="59"/>
      <c r="E1268" s="47">
        <v>0.71</v>
      </c>
      <c r="F1268" s="38" t="s">
        <v>513</v>
      </c>
    </row>
    <row r="1269" spans="1:6" ht="28.5" customHeight="1">
      <c r="A1269" s="25">
        <v>43754</v>
      </c>
      <c r="B1269" s="59" t="s">
        <v>20</v>
      </c>
      <c r="C1269" s="59"/>
      <c r="D1269" s="59"/>
      <c r="E1269" s="47">
        <v>0.76</v>
      </c>
      <c r="F1269" s="38" t="s">
        <v>513</v>
      </c>
    </row>
    <row r="1270" spans="1:6" ht="28.5" customHeight="1">
      <c r="A1270" s="25">
        <v>43754</v>
      </c>
      <c r="B1270" s="18" t="s">
        <v>600</v>
      </c>
      <c r="C1270" s="59"/>
      <c r="D1270" s="59"/>
      <c r="E1270" s="47">
        <v>700</v>
      </c>
      <c r="F1270" s="38" t="s">
        <v>597</v>
      </c>
    </row>
    <row r="1271" spans="1:6" ht="28.5" customHeight="1">
      <c r="A1271" s="25">
        <v>43754</v>
      </c>
      <c r="B1271" s="18" t="s">
        <v>600</v>
      </c>
      <c r="C1271" s="59"/>
      <c r="D1271" s="59"/>
      <c r="E1271" s="47">
        <v>700</v>
      </c>
      <c r="F1271" s="38" t="s">
        <v>599</v>
      </c>
    </row>
    <row r="1272" spans="1:6" ht="28.5" customHeight="1">
      <c r="A1272" s="25">
        <v>43754</v>
      </c>
      <c r="B1272" s="77" t="s">
        <v>598</v>
      </c>
      <c r="C1272" s="59"/>
      <c r="D1272" s="59"/>
      <c r="E1272" s="47">
        <v>300</v>
      </c>
      <c r="F1272" s="38" t="s">
        <v>565</v>
      </c>
    </row>
    <row r="1273" spans="1:6" ht="28.5" customHeight="1">
      <c r="A1273" s="25">
        <v>43754</v>
      </c>
      <c r="B1273" s="77" t="s">
        <v>598</v>
      </c>
      <c r="C1273" s="59"/>
      <c r="D1273" s="59"/>
      <c r="E1273" s="47">
        <v>3100</v>
      </c>
      <c r="F1273" s="38" t="s">
        <v>597</v>
      </c>
    </row>
    <row r="1274" spans="1:6" ht="28.5" customHeight="1">
      <c r="A1274" s="25">
        <v>43755</v>
      </c>
      <c r="B1274" s="59" t="s">
        <v>20</v>
      </c>
      <c r="C1274" s="59"/>
      <c r="D1274" s="59"/>
      <c r="E1274" s="47">
        <v>0.37</v>
      </c>
      <c r="F1274" s="38" t="s">
        <v>513</v>
      </c>
    </row>
    <row r="1275" spans="1:6" ht="28.5" customHeight="1">
      <c r="A1275" s="25">
        <v>43755</v>
      </c>
      <c r="B1275" s="59" t="s">
        <v>20</v>
      </c>
      <c r="C1275" s="59"/>
      <c r="D1275" s="59"/>
      <c r="E1275" s="47">
        <v>0.75</v>
      </c>
      <c r="F1275" s="38" t="s">
        <v>513</v>
      </c>
    </row>
    <row r="1276" spans="1:6" ht="28.5" customHeight="1">
      <c r="A1276" s="25">
        <v>43755</v>
      </c>
      <c r="B1276" s="18" t="s">
        <v>603</v>
      </c>
      <c r="C1276" s="59"/>
      <c r="D1276" s="59"/>
      <c r="E1276" s="47">
        <v>700</v>
      </c>
      <c r="F1276" s="38" t="s">
        <v>513</v>
      </c>
    </row>
    <row r="1277" spans="1:6" ht="28.5" customHeight="1">
      <c r="A1277" s="25">
        <v>43755</v>
      </c>
      <c r="B1277" s="77" t="s">
        <v>602</v>
      </c>
      <c r="C1277" s="59"/>
      <c r="D1277" s="59"/>
      <c r="E1277" s="47">
        <v>200</v>
      </c>
      <c r="F1277" s="38" t="s">
        <v>597</v>
      </c>
    </row>
    <row r="1278" spans="1:6" ht="28.5" customHeight="1">
      <c r="A1278" s="25">
        <v>43756</v>
      </c>
      <c r="B1278" s="59" t="s">
        <v>20</v>
      </c>
      <c r="C1278" s="59"/>
      <c r="D1278" s="59"/>
      <c r="E1278" s="47">
        <v>0.37</v>
      </c>
      <c r="F1278" s="38" t="s">
        <v>513</v>
      </c>
    </row>
    <row r="1279" spans="1:6" ht="28.5" customHeight="1">
      <c r="A1279" s="25">
        <v>43756</v>
      </c>
      <c r="B1279" s="59" t="s">
        <v>20</v>
      </c>
      <c r="C1279" s="59"/>
      <c r="D1279" s="59"/>
      <c r="E1279" s="47">
        <v>0.41</v>
      </c>
      <c r="F1279" s="38" t="s">
        <v>513</v>
      </c>
    </row>
    <row r="1280" spans="1:6" ht="28.5" customHeight="1">
      <c r="A1280" s="25">
        <v>43756</v>
      </c>
      <c r="B1280" s="59" t="s">
        <v>20</v>
      </c>
      <c r="C1280" s="59"/>
      <c r="D1280" s="59"/>
      <c r="E1280" s="47">
        <v>0.42</v>
      </c>
      <c r="F1280" s="38" t="s">
        <v>513</v>
      </c>
    </row>
    <row r="1281" spans="1:6" ht="28.5" customHeight="1">
      <c r="A1281" s="25">
        <v>43756</v>
      </c>
      <c r="B1281" s="59" t="s">
        <v>20</v>
      </c>
      <c r="C1281" s="59"/>
      <c r="D1281" s="59"/>
      <c r="E1281" s="47">
        <v>0.6</v>
      </c>
      <c r="F1281" s="38" t="s">
        <v>513</v>
      </c>
    </row>
    <row r="1282" spans="1:6" ht="28.5" customHeight="1">
      <c r="A1282" s="25">
        <v>43756</v>
      </c>
      <c r="B1282" s="59" t="s">
        <v>20</v>
      </c>
      <c r="C1282" s="59"/>
      <c r="D1282" s="59"/>
      <c r="E1282" s="47">
        <v>0.82</v>
      </c>
      <c r="F1282" s="38" t="s">
        <v>513</v>
      </c>
    </row>
    <row r="1283" spans="1:6" ht="28.5" customHeight="1">
      <c r="A1283" s="25">
        <v>43756</v>
      </c>
      <c r="B1283" s="59" t="s">
        <v>234</v>
      </c>
      <c r="C1283" s="59"/>
      <c r="D1283" s="59"/>
      <c r="E1283" s="47">
        <v>1000</v>
      </c>
      <c r="F1283" s="38" t="s">
        <v>513</v>
      </c>
    </row>
    <row r="1284" spans="1:6" ht="28.5" customHeight="1">
      <c r="A1284" s="25">
        <v>43757</v>
      </c>
      <c r="B1284" s="77" t="s">
        <v>604</v>
      </c>
      <c r="C1284" s="59"/>
      <c r="D1284" s="59"/>
      <c r="E1284" s="47">
        <v>1000</v>
      </c>
      <c r="F1284" s="38" t="s">
        <v>573</v>
      </c>
    </row>
    <row r="1285" spans="1:6" ht="28.5" customHeight="1">
      <c r="A1285" s="25">
        <v>43757</v>
      </c>
      <c r="B1285" s="77" t="s">
        <v>604</v>
      </c>
      <c r="C1285" s="59"/>
      <c r="D1285" s="59"/>
      <c r="E1285" s="47">
        <v>100</v>
      </c>
      <c r="F1285" s="38" t="s">
        <v>513</v>
      </c>
    </row>
    <row r="1286" spans="1:6" ht="28.5" customHeight="1">
      <c r="A1286" s="25">
        <v>43758</v>
      </c>
      <c r="B1286" s="77" t="s">
        <v>609</v>
      </c>
      <c r="C1286" s="59"/>
      <c r="D1286" s="59"/>
      <c r="E1286" s="47">
        <v>10500</v>
      </c>
      <c r="F1286" s="38" t="s">
        <v>573</v>
      </c>
    </row>
    <row r="1287" spans="1:6" ht="28.5" customHeight="1">
      <c r="A1287" s="25">
        <v>43758</v>
      </c>
      <c r="B1287" s="77" t="s">
        <v>609</v>
      </c>
      <c r="C1287" s="59"/>
      <c r="D1287" s="59"/>
      <c r="E1287" s="47">
        <v>1000</v>
      </c>
      <c r="F1287" s="38" t="s">
        <v>597</v>
      </c>
    </row>
    <row r="1288" spans="1:6" ht="28.5" customHeight="1">
      <c r="A1288" s="25">
        <v>43758</v>
      </c>
      <c r="B1288" s="77" t="s">
        <v>609</v>
      </c>
      <c r="C1288" s="59"/>
      <c r="D1288" s="59"/>
      <c r="E1288" s="47">
        <v>100</v>
      </c>
      <c r="F1288" s="38" t="s">
        <v>513</v>
      </c>
    </row>
    <row r="1289" spans="1:6" ht="52.5" customHeight="1">
      <c r="A1289" s="25">
        <v>43758</v>
      </c>
      <c r="B1289" s="59" t="s">
        <v>610</v>
      </c>
      <c r="C1289" s="59"/>
      <c r="D1289" s="59"/>
      <c r="E1289" s="47">
        <v>127300</v>
      </c>
      <c r="F1289" s="38" t="s">
        <v>573</v>
      </c>
    </row>
    <row r="1290" spans="1:6" ht="28.5" customHeight="1">
      <c r="A1290" s="25">
        <v>43759</v>
      </c>
      <c r="B1290" s="59" t="s">
        <v>20</v>
      </c>
      <c r="C1290" s="59"/>
      <c r="D1290" s="59"/>
      <c r="E1290" s="47">
        <v>0.1</v>
      </c>
      <c r="F1290" s="38" t="s">
        <v>513</v>
      </c>
    </row>
    <row r="1291" spans="1:6" ht="28.5" customHeight="1">
      <c r="A1291" s="25">
        <v>43759</v>
      </c>
      <c r="B1291" s="59" t="s">
        <v>20</v>
      </c>
      <c r="C1291" s="59"/>
      <c r="D1291" s="59"/>
      <c r="E1291" s="47">
        <v>0.22</v>
      </c>
      <c r="F1291" s="38" t="s">
        <v>513</v>
      </c>
    </row>
    <row r="1292" spans="1:6" ht="28.5" customHeight="1">
      <c r="A1292" s="25">
        <v>43759</v>
      </c>
      <c r="B1292" s="59" t="s">
        <v>611</v>
      </c>
      <c r="C1292" s="59" t="s">
        <v>612</v>
      </c>
      <c r="D1292" s="59" t="s">
        <v>613</v>
      </c>
      <c r="E1292" s="47">
        <v>0.24</v>
      </c>
      <c r="F1292" s="38" t="s">
        <v>513</v>
      </c>
    </row>
    <row r="1293" spans="1:6" ht="28.5" customHeight="1">
      <c r="A1293" s="25">
        <v>43759</v>
      </c>
      <c r="B1293" s="59" t="s">
        <v>20</v>
      </c>
      <c r="C1293" s="59"/>
      <c r="D1293" s="59"/>
      <c r="E1293" s="47">
        <v>0.88</v>
      </c>
      <c r="F1293" s="38" t="s">
        <v>513</v>
      </c>
    </row>
    <row r="1294" spans="1:6" ht="27.75" customHeight="1">
      <c r="A1294" s="25">
        <v>43759</v>
      </c>
      <c r="B1294" s="77" t="s">
        <v>614</v>
      </c>
      <c r="C1294" s="59"/>
      <c r="D1294" s="59"/>
      <c r="E1294" s="47">
        <v>2570</v>
      </c>
      <c r="F1294" s="38" t="s">
        <v>573</v>
      </c>
    </row>
    <row r="1295" spans="1:6" ht="27.75" customHeight="1">
      <c r="A1295" s="25">
        <v>43759</v>
      </c>
      <c r="B1295" s="77" t="s">
        <v>614</v>
      </c>
      <c r="C1295" s="97"/>
      <c r="D1295" s="97"/>
      <c r="E1295" s="98">
        <v>1000</v>
      </c>
      <c r="F1295" s="38" t="s">
        <v>599</v>
      </c>
    </row>
    <row r="1296" spans="1:6" ht="27.75" customHeight="1">
      <c r="A1296" s="25">
        <v>43759</v>
      </c>
      <c r="B1296" s="77" t="s">
        <v>614</v>
      </c>
      <c r="C1296" s="97"/>
      <c r="D1296" s="97"/>
      <c r="E1296" s="98">
        <v>1000</v>
      </c>
      <c r="F1296" s="38" t="s">
        <v>597</v>
      </c>
    </row>
    <row r="1297" spans="1:6" ht="27.75" customHeight="1">
      <c r="A1297" s="25">
        <v>43759</v>
      </c>
      <c r="B1297" s="59" t="s">
        <v>615</v>
      </c>
      <c r="C1297" s="97"/>
      <c r="D1297" s="97"/>
      <c r="E1297" s="98">
        <v>321</v>
      </c>
      <c r="F1297" s="38" t="s">
        <v>34</v>
      </c>
    </row>
    <row r="1298" spans="1:6" ht="27.75" customHeight="1">
      <c r="A1298" s="25">
        <v>43759</v>
      </c>
      <c r="B1298" s="18" t="s">
        <v>616</v>
      </c>
      <c r="C1298" s="97"/>
      <c r="D1298" s="97"/>
      <c r="E1298" s="98">
        <v>700</v>
      </c>
      <c r="F1298" s="38" t="s">
        <v>597</v>
      </c>
    </row>
    <row r="1299" spans="1:6" ht="27.75" customHeight="1">
      <c r="A1299" s="25">
        <v>43759</v>
      </c>
      <c r="B1299" s="18" t="s">
        <v>617</v>
      </c>
      <c r="C1299" s="97"/>
      <c r="D1299" s="97"/>
      <c r="E1299" s="98">
        <v>700</v>
      </c>
      <c r="F1299" s="38" t="s">
        <v>599</v>
      </c>
    </row>
    <row r="1300" spans="1:6" ht="27.75" customHeight="1">
      <c r="A1300" s="25">
        <v>43760</v>
      </c>
      <c r="B1300" s="59" t="s">
        <v>20</v>
      </c>
      <c r="C1300" s="97"/>
      <c r="D1300" s="97"/>
      <c r="E1300" s="98">
        <v>0.25</v>
      </c>
      <c r="F1300" s="36" t="s">
        <v>513</v>
      </c>
    </row>
    <row r="1301" spans="1:6" ht="27.75" customHeight="1">
      <c r="A1301" s="25">
        <v>43760</v>
      </c>
      <c r="B1301" s="18" t="s">
        <v>618</v>
      </c>
      <c r="C1301" s="97"/>
      <c r="D1301" s="97"/>
      <c r="E1301" s="98">
        <v>700</v>
      </c>
      <c r="F1301" s="36" t="s">
        <v>565</v>
      </c>
    </row>
    <row r="1302" spans="1:6" ht="27.75" customHeight="1">
      <c r="A1302" s="130">
        <v>43760</v>
      </c>
      <c r="B1302" s="77" t="s">
        <v>619</v>
      </c>
      <c r="C1302" s="97"/>
      <c r="D1302" s="97"/>
      <c r="E1302" s="98">
        <v>1050</v>
      </c>
      <c r="F1302" s="131" t="s">
        <v>565</v>
      </c>
    </row>
    <row r="1303" spans="1:6" ht="27.75" customHeight="1">
      <c r="A1303" s="130">
        <v>43760</v>
      </c>
      <c r="B1303" s="77" t="s">
        <v>619</v>
      </c>
      <c r="C1303" s="97"/>
      <c r="D1303" s="97"/>
      <c r="E1303" s="98">
        <v>200</v>
      </c>
      <c r="F1303" s="131" t="s">
        <v>573</v>
      </c>
    </row>
    <row r="1304" spans="1:7" ht="27.75" customHeight="1">
      <c r="A1304" s="100">
        <v>43761</v>
      </c>
      <c r="B1304" s="59" t="s">
        <v>20</v>
      </c>
      <c r="C1304" s="97"/>
      <c r="D1304" s="97"/>
      <c r="E1304" s="98">
        <v>0.25</v>
      </c>
      <c r="F1304" s="38" t="s">
        <v>513</v>
      </c>
      <c r="G1304" s="111"/>
    </row>
    <row r="1305" spans="1:6" ht="27.75" customHeight="1">
      <c r="A1305" s="100">
        <v>43761</v>
      </c>
      <c r="B1305" s="59" t="s">
        <v>20</v>
      </c>
      <c r="C1305" s="97"/>
      <c r="D1305" s="97"/>
      <c r="E1305" s="98">
        <v>0.27</v>
      </c>
      <c r="F1305" s="38" t="s">
        <v>513</v>
      </c>
    </row>
    <row r="1306" spans="1:6" ht="27.75" customHeight="1">
      <c r="A1306" s="100">
        <v>43761</v>
      </c>
      <c r="B1306" s="59" t="s">
        <v>20</v>
      </c>
      <c r="C1306" s="97"/>
      <c r="D1306" s="97"/>
      <c r="E1306" s="98">
        <v>0.39</v>
      </c>
      <c r="F1306" s="38" t="s">
        <v>513</v>
      </c>
    </row>
    <row r="1307" spans="1:6" ht="27.75" customHeight="1">
      <c r="A1307" s="100">
        <v>43761</v>
      </c>
      <c r="B1307" s="59" t="s">
        <v>20</v>
      </c>
      <c r="C1307" s="97"/>
      <c r="D1307" s="97"/>
      <c r="E1307" s="98">
        <v>0.67</v>
      </c>
      <c r="F1307" s="38" t="s">
        <v>513</v>
      </c>
    </row>
    <row r="1308" spans="1:6" ht="27.75" customHeight="1">
      <c r="A1308" s="100">
        <v>43761</v>
      </c>
      <c r="B1308" s="59" t="s">
        <v>20</v>
      </c>
      <c r="C1308" s="97"/>
      <c r="D1308" s="97"/>
      <c r="E1308" s="98">
        <v>0.92</v>
      </c>
      <c r="F1308" s="38" t="s">
        <v>513</v>
      </c>
    </row>
    <row r="1309" spans="1:6" ht="27.75" customHeight="1">
      <c r="A1309" s="100">
        <v>43761</v>
      </c>
      <c r="B1309" s="77" t="s">
        <v>620</v>
      </c>
      <c r="C1309" s="97"/>
      <c r="D1309" s="97"/>
      <c r="E1309" s="98">
        <v>500</v>
      </c>
      <c r="F1309" s="38" t="s">
        <v>573</v>
      </c>
    </row>
    <row r="1310" spans="1:6" ht="27.75" customHeight="1">
      <c r="A1310" s="100">
        <v>43761</v>
      </c>
      <c r="B1310" s="18" t="s">
        <v>621</v>
      </c>
      <c r="C1310" s="97"/>
      <c r="D1310" s="97"/>
      <c r="E1310" s="98">
        <v>1015</v>
      </c>
      <c r="F1310" s="38" t="s">
        <v>518</v>
      </c>
    </row>
    <row r="1311" spans="1:6" ht="27.75" customHeight="1">
      <c r="A1311" s="100">
        <v>43762</v>
      </c>
      <c r="B1311" s="59" t="s">
        <v>20</v>
      </c>
      <c r="C1311" s="97"/>
      <c r="D1311" s="97"/>
      <c r="E1311" s="98">
        <v>0.41</v>
      </c>
      <c r="F1311" s="38" t="s">
        <v>513</v>
      </c>
    </row>
    <row r="1312" spans="1:6" ht="27.75" customHeight="1">
      <c r="A1312" s="100">
        <v>43762</v>
      </c>
      <c r="B1312" s="59" t="s">
        <v>20</v>
      </c>
      <c r="C1312" s="97"/>
      <c r="D1312" s="97"/>
      <c r="E1312" s="98">
        <v>0.64</v>
      </c>
      <c r="F1312" s="38" t="s">
        <v>513</v>
      </c>
    </row>
    <row r="1313" spans="1:6" ht="27.75" customHeight="1">
      <c r="A1313" s="100">
        <v>43762</v>
      </c>
      <c r="B1313" s="59" t="s">
        <v>20</v>
      </c>
      <c r="C1313" s="97"/>
      <c r="D1313" s="97"/>
      <c r="E1313" s="98">
        <v>0.65</v>
      </c>
      <c r="F1313" s="38" t="s">
        <v>513</v>
      </c>
    </row>
    <row r="1314" spans="1:6" ht="27.75" customHeight="1">
      <c r="A1314" s="100">
        <v>43762</v>
      </c>
      <c r="B1314" s="59" t="s">
        <v>20</v>
      </c>
      <c r="C1314" s="97"/>
      <c r="D1314" s="97"/>
      <c r="E1314" s="98">
        <v>0.97</v>
      </c>
      <c r="F1314" s="38" t="s">
        <v>513</v>
      </c>
    </row>
    <row r="1315" spans="1:6" ht="27.75" customHeight="1">
      <c r="A1315" s="100">
        <v>43762</v>
      </c>
      <c r="B1315" s="59" t="s">
        <v>20</v>
      </c>
      <c r="C1315" s="97"/>
      <c r="D1315" s="97"/>
      <c r="E1315" s="98">
        <v>2</v>
      </c>
      <c r="F1315" s="38" t="s">
        <v>513</v>
      </c>
    </row>
    <row r="1316" spans="1:6" ht="27.75" customHeight="1">
      <c r="A1316" s="100">
        <v>43762</v>
      </c>
      <c r="B1316" s="77" t="s">
        <v>622</v>
      </c>
      <c r="C1316" s="97"/>
      <c r="D1316" s="97"/>
      <c r="E1316" s="98">
        <v>100</v>
      </c>
      <c r="F1316" s="36" t="s">
        <v>513</v>
      </c>
    </row>
    <row r="1317" spans="1:6" ht="27.75" customHeight="1">
      <c r="A1317" s="100">
        <v>43762</v>
      </c>
      <c r="B1317" s="59" t="s">
        <v>623</v>
      </c>
      <c r="C1317" s="97"/>
      <c r="D1317" s="97"/>
      <c r="E1317" s="98">
        <v>200</v>
      </c>
      <c r="F1317" s="36" t="s">
        <v>34</v>
      </c>
    </row>
    <row r="1318" spans="1:6" ht="27.75" customHeight="1">
      <c r="A1318" s="100">
        <v>43762</v>
      </c>
      <c r="B1318" s="59" t="s">
        <v>624</v>
      </c>
      <c r="C1318" s="97"/>
      <c r="D1318" s="97"/>
      <c r="E1318" s="98">
        <v>1000</v>
      </c>
      <c r="F1318" s="38" t="s">
        <v>34</v>
      </c>
    </row>
    <row r="1319" spans="1:6" ht="27.75" customHeight="1">
      <c r="A1319" s="100">
        <v>43763</v>
      </c>
      <c r="B1319" s="59" t="s">
        <v>625</v>
      </c>
      <c r="C1319" s="97" t="s">
        <v>626</v>
      </c>
      <c r="D1319" s="97" t="s">
        <v>627</v>
      </c>
      <c r="E1319" s="98">
        <v>0.16</v>
      </c>
      <c r="F1319" s="38" t="s">
        <v>513</v>
      </c>
    </row>
    <row r="1320" spans="1:6" ht="27.75" customHeight="1">
      <c r="A1320" s="100">
        <v>43763</v>
      </c>
      <c r="B1320" s="59" t="s">
        <v>20</v>
      </c>
      <c r="C1320" s="97"/>
      <c r="D1320" s="97"/>
      <c r="E1320" s="98">
        <v>0.53</v>
      </c>
      <c r="F1320" s="38" t="s">
        <v>513</v>
      </c>
    </row>
    <row r="1321" spans="1:6" ht="27.75" customHeight="1">
      <c r="A1321" s="100">
        <v>43763</v>
      </c>
      <c r="B1321" s="59" t="s">
        <v>20</v>
      </c>
      <c r="C1321" s="97"/>
      <c r="D1321" s="97"/>
      <c r="E1321" s="98">
        <v>0.79</v>
      </c>
      <c r="F1321" s="36" t="s">
        <v>513</v>
      </c>
    </row>
    <row r="1322" spans="1:6" ht="27.75" customHeight="1">
      <c r="A1322" s="100">
        <v>43763</v>
      </c>
      <c r="B1322" s="18" t="s">
        <v>628</v>
      </c>
      <c r="C1322" s="97"/>
      <c r="D1322" s="97"/>
      <c r="E1322" s="98">
        <v>700</v>
      </c>
      <c r="F1322" s="38" t="s">
        <v>630</v>
      </c>
    </row>
    <row r="1323" spans="1:6" ht="27.75" customHeight="1">
      <c r="A1323" s="100">
        <v>43763</v>
      </c>
      <c r="B1323" s="18" t="s">
        <v>628</v>
      </c>
      <c r="C1323" s="97"/>
      <c r="D1323" s="97"/>
      <c r="E1323" s="98">
        <v>350</v>
      </c>
      <c r="F1323" s="38" t="s">
        <v>573</v>
      </c>
    </row>
    <row r="1324" spans="1:6" ht="27" customHeight="1">
      <c r="A1324" s="100">
        <v>43763</v>
      </c>
      <c r="B1324" s="77" t="s">
        <v>631</v>
      </c>
      <c r="C1324" s="97"/>
      <c r="D1324" s="97"/>
      <c r="E1324" s="98">
        <v>2300</v>
      </c>
      <c r="F1324" s="38" t="s">
        <v>630</v>
      </c>
    </row>
    <row r="1325" spans="1:6" ht="27.75" customHeight="1">
      <c r="A1325" s="100">
        <v>43763</v>
      </c>
      <c r="B1325" s="77" t="s">
        <v>631</v>
      </c>
      <c r="C1325" s="97"/>
      <c r="D1325" s="97"/>
      <c r="E1325" s="98">
        <v>2000</v>
      </c>
      <c r="F1325" s="38" t="s">
        <v>599</v>
      </c>
    </row>
    <row r="1326" spans="1:6" ht="27.75" customHeight="1">
      <c r="A1326" s="100">
        <v>43764</v>
      </c>
      <c r="B1326" s="77" t="s">
        <v>632</v>
      </c>
      <c r="C1326" s="97"/>
      <c r="D1326" s="97"/>
      <c r="E1326" s="98">
        <v>20485</v>
      </c>
      <c r="F1326" s="38" t="s">
        <v>630</v>
      </c>
    </row>
    <row r="1327" spans="1:6" ht="27.75" customHeight="1">
      <c r="A1327" s="100">
        <v>43765</v>
      </c>
      <c r="B1327" s="77" t="s">
        <v>634</v>
      </c>
      <c r="C1327" s="97"/>
      <c r="D1327" s="97"/>
      <c r="E1327" s="98">
        <v>300</v>
      </c>
      <c r="F1327" s="38" t="s">
        <v>630</v>
      </c>
    </row>
    <row r="1328" spans="1:6" ht="27.75" customHeight="1">
      <c r="A1328" s="100">
        <v>43765</v>
      </c>
      <c r="B1328" s="77" t="s">
        <v>634</v>
      </c>
      <c r="C1328" s="97"/>
      <c r="D1328" s="97"/>
      <c r="E1328" s="98">
        <v>200</v>
      </c>
      <c r="F1328" s="38" t="s">
        <v>513</v>
      </c>
    </row>
    <row r="1329" spans="1:6" ht="27.75" customHeight="1">
      <c r="A1329" s="100">
        <v>43766</v>
      </c>
      <c r="B1329" s="77" t="s">
        <v>635</v>
      </c>
      <c r="C1329" s="97"/>
      <c r="D1329" s="97"/>
      <c r="E1329" s="98">
        <v>50</v>
      </c>
      <c r="F1329" s="38" t="s">
        <v>513</v>
      </c>
    </row>
    <row r="1330" spans="1:6" ht="27.75" customHeight="1">
      <c r="A1330" s="100">
        <v>43766</v>
      </c>
      <c r="B1330" s="18" t="s">
        <v>639</v>
      </c>
      <c r="C1330" s="97"/>
      <c r="D1330" s="97"/>
      <c r="E1330" s="98">
        <v>1500</v>
      </c>
      <c r="F1330" s="38" t="s">
        <v>630</v>
      </c>
    </row>
    <row r="1331" spans="1:6" ht="27.75" customHeight="1">
      <c r="A1331" s="100">
        <v>43767</v>
      </c>
      <c r="B1331" s="77" t="s">
        <v>20</v>
      </c>
      <c r="C1331" s="97"/>
      <c r="D1331" s="97"/>
      <c r="E1331" s="98">
        <v>0.72</v>
      </c>
      <c r="F1331" s="38" t="s">
        <v>513</v>
      </c>
    </row>
    <row r="1332" spans="1:6" ht="27.75" customHeight="1">
      <c r="A1332" s="100">
        <v>43767</v>
      </c>
      <c r="B1332" s="18" t="s">
        <v>640</v>
      </c>
      <c r="C1332" s="97"/>
      <c r="D1332" s="97"/>
      <c r="E1332" s="98">
        <v>600</v>
      </c>
      <c r="F1332" s="38" t="s">
        <v>518</v>
      </c>
    </row>
    <row r="1333" spans="1:6" ht="27.75" customHeight="1">
      <c r="A1333" s="100">
        <v>43767</v>
      </c>
      <c r="B1333" s="77" t="s">
        <v>641</v>
      </c>
      <c r="C1333" s="97"/>
      <c r="D1333" s="97"/>
      <c r="E1333" s="98">
        <v>1200</v>
      </c>
      <c r="F1333" s="38" t="s">
        <v>630</v>
      </c>
    </row>
    <row r="1334" spans="1:6" ht="27.75" customHeight="1">
      <c r="A1334" s="100">
        <v>43767</v>
      </c>
      <c r="B1334" s="77" t="s">
        <v>641</v>
      </c>
      <c r="C1334" s="97"/>
      <c r="D1334" s="97"/>
      <c r="E1334" s="98">
        <v>2600</v>
      </c>
      <c r="F1334" s="38" t="s">
        <v>573</v>
      </c>
    </row>
    <row r="1335" spans="1:6" ht="27.75" customHeight="1">
      <c r="A1335" s="100">
        <v>43768</v>
      </c>
      <c r="B1335" s="77" t="s">
        <v>20</v>
      </c>
      <c r="C1335" s="97"/>
      <c r="D1335" s="97"/>
      <c r="E1335" s="98">
        <v>0.36</v>
      </c>
      <c r="F1335" s="38" t="s">
        <v>513</v>
      </c>
    </row>
    <row r="1336" spans="1:6" ht="27.75" customHeight="1">
      <c r="A1336" s="100">
        <v>43768</v>
      </c>
      <c r="B1336" s="77" t="s">
        <v>20</v>
      </c>
      <c r="C1336" s="97"/>
      <c r="D1336" s="97"/>
      <c r="E1336" s="98">
        <v>0.57</v>
      </c>
      <c r="F1336" s="38" t="s">
        <v>513</v>
      </c>
    </row>
    <row r="1337" spans="1:6" ht="27.75" customHeight="1">
      <c r="A1337" s="100">
        <v>43768</v>
      </c>
      <c r="B1337" s="77" t="s">
        <v>20</v>
      </c>
      <c r="C1337" s="97"/>
      <c r="D1337" s="97"/>
      <c r="E1337" s="98">
        <v>0.7</v>
      </c>
      <c r="F1337" s="38" t="s">
        <v>513</v>
      </c>
    </row>
    <row r="1338" spans="1:6" ht="27.75" customHeight="1">
      <c r="A1338" s="100">
        <v>43768</v>
      </c>
      <c r="B1338" s="77" t="s">
        <v>642</v>
      </c>
      <c r="C1338" s="97" t="s">
        <v>73</v>
      </c>
      <c r="D1338" s="97" t="s">
        <v>172</v>
      </c>
      <c r="E1338" s="98">
        <v>500</v>
      </c>
      <c r="F1338" s="38" t="s">
        <v>630</v>
      </c>
    </row>
    <row r="1339" spans="1:6" ht="27.75" customHeight="1">
      <c r="A1339" s="100">
        <v>43768</v>
      </c>
      <c r="B1339" s="77" t="s">
        <v>447</v>
      </c>
      <c r="C1339" s="97"/>
      <c r="D1339" s="97"/>
      <c r="E1339" s="98">
        <v>5000</v>
      </c>
      <c r="F1339" s="38" t="s">
        <v>513</v>
      </c>
    </row>
    <row r="1340" spans="1:6" ht="27.75" customHeight="1">
      <c r="A1340" s="100">
        <v>43768</v>
      </c>
      <c r="B1340" s="18" t="s">
        <v>643</v>
      </c>
      <c r="C1340" s="97"/>
      <c r="D1340" s="97"/>
      <c r="E1340" s="98">
        <v>700</v>
      </c>
      <c r="F1340" s="38" t="s">
        <v>644</v>
      </c>
    </row>
    <row r="1341" spans="1:6" ht="27.75" customHeight="1">
      <c r="A1341" s="100">
        <v>43768</v>
      </c>
      <c r="B1341" s="77" t="s">
        <v>645</v>
      </c>
      <c r="C1341" s="97"/>
      <c r="D1341" s="97"/>
      <c r="E1341" s="98">
        <v>600</v>
      </c>
      <c r="F1341" s="38" t="s">
        <v>513</v>
      </c>
    </row>
    <row r="1342" spans="1:6" ht="27.75" customHeight="1">
      <c r="A1342" s="100">
        <v>43768</v>
      </c>
      <c r="B1342" s="77" t="s">
        <v>645</v>
      </c>
      <c r="C1342" s="97"/>
      <c r="D1342" s="97"/>
      <c r="E1342" s="98">
        <v>11210</v>
      </c>
      <c r="F1342" s="38" t="s">
        <v>630</v>
      </c>
    </row>
    <row r="1343" spans="1:6" ht="27.75" customHeight="1">
      <c r="A1343" s="100">
        <v>43768</v>
      </c>
      <c r="B1343" s="77" t="s">
        <v>637</v>
      </c>
      <c r="C1343" s="97" t="s">
        <v>238</v>
      </c>
      <c r="D1343" s="97" t="s">
        <v>638</v>
      </c>
      <c r="E1343" s="98">
        <v>90000</v>
      </c>
      <c r="F1343" s="38" t="s">
        <v>630</v>
      </c>
    </row>
    <row r="1344" spans="1:6" ht="27.75" customHeight="1">
      <c r="A1344" s="100">
        <v>43769</v>
      </c>
      <c r="B1344" s="59" t="s">
        <v>636</v>
      </c>
      <c r="C1344" s="97"/>
      <c r="D1344" s="97"/>
      <c r="E1344" s="98">
        <v>121100</v>
      </c>
      <c r="F1344" s="38" t="s">
        <v>597</v>
      </c>
    </row>
    <row r="1345" spans="1:6" ht="27.75" customHeight="1">
      <c r="A1345" s="100">
        <v>43769</v>
      </c>
      <c r="B1345" s="59" t="s">
        <v>636</v>
      </c>
      <c r="C1345" s="97"/>
      <c r="D1345" s="97"/>
      <c r="E1345" s="98">
        <v>391925</v>
      </c>
      <c r="F1345" s="131" t="s">
        <v>565</v>
      </c>
    </row>
    <row r="1346" spans="1:6" ht="27.75" customHeight="1">
      <c r="A1346" s="100">
        <v>43769</v>
      </c>
      <c r="B1346" s="77" t="s">
        <v>20</v>
      </c>
      <c r="C1346" s="97"/>
      <c r="D1346" s="97"/>
      <c r="E1346" s="98">
        <v>0.04</v>
      </c>
      <c r="F1346" s="38" t="s">
        <v>513</v>
      </c>
    </row>
    <row r="1347" spans="1:6" ht="27.75" customHeight="1">
      <c r="A1347" s="100">
        <v>43769</v>
      </c>
      <c r="B1347" s="77" t="s">
        <v>20</v>
      </c>
      <c r="C1347" s="97"/>
      <c r="D1347" s="97"/>
      <c r="E1347" s="98">
        <v>0.08</v>
      </c>
      <c r="F1347" s="38" t="s">
        <v>513</v>
      </c>
    </row>
    <row r="1348" spans="1:6" ht="27.75" customHeight="1">
      <c r="A1348" s="100">
        <v>43769</v>
      </c>
      <c r="B1348" s="77" t="s">
        <v>20</v>
      </c>
      <c r="C1348" s="97"/>
      <c r="D1348" s="97"/>
      <c r="E1348" s="98">
        <v>0.4</v>
      </c>
      <c r="F1348" s="38" t="s">
        <v>513</v>
      </c>
    </row>
    <row r="1349" spans="1:6" ht="27.75" customHeight="1">
      <c r="A1349" s="100">
        <v>43769</v>
      </c>
      <c r="B1349" s="59" t="s">
        <v>647</v>
      </c>
      <c r="C1349" s="97"/>
      <c r="D1349" s="97"/>
      <c r="E1349" s="98">
        <v>200</v>
      </c>
      <c r="F1349" s="38" t="s">
        <v>34</v>
      </c>
    </row>
    <row r="1350" spans="1:6" ht="27.75" customHeight="1">
      <c r="A1350" s="100">
        <v>43769</v>
      </c>
      <c r="B1350" s="77" t="s">
        <v>648</v>
      </c>
      <c r="C1350" s="97"/>
      <c r="D1350" s="97"/>
      <c r="E1350" s="98">
        <v>100</v>
      </c>
      <c r="F1350" s="38" t="s">
        <v>513</v>
      </c>
    </row>
    <row r="1351" spans="1:6" ht="27.75" customHeight="1">
      <c r="A1351" s="100">
        <v>43769</v>
      </c>
      <c r="B1351" s="77" t="s">
        <v>648</v>
      </c>
      <c r="C1351" s="97"/>
      <c r="D1351" s="97"/>
      <c r="E1351" s="98">
        <v>1000</v>
      </c>
      <c r="F1351" s="38" t="s">
        <v>630</v>
      </c>
    </row>
    <row r="1352" spans="1:6" ht="27.75" customHeight="1">
      <c r="A1352" s="100">
        <v>43770</v>
      </c>
      <c r="B1352" s="77" t="s">
        <v>20</v>
      </c>
      <c r="C1352" s="97"/>
      <c r="D1352" s="97"/>
      <c r="E1352" s="98">
        <v>0.3</v>
      </c>
      <c r="F1352" s="38" t="s">
        <v>513</v>
      </c>
    </row>
    <row r="1353" spans="1:6" ht="27.75" customHeight="1">
      <c r="A1353" s="100">
        <v>43770</v>
      </c>
      <c r="B1353" s="77" t="s">
        <v>20</v>
      </c>
      <c r="C1353" s="97"/>
      <c r="D1353" s="97"/>
      <c r="E1353" s="98">
        <v>0.38</v>
      </c>
      <c r="F1353" s="38" t="s">
        <v>513</v>
      </c>
    </row>
    <row r="1354" spans="1:6" ht="27.75" customHeight="1">
      <c r="A1354" s="100">
        <v>43770</v>
      </c>
      <c r="B1354" s="77" t="s">
        <v>20</v>
      </c>
      <c r="C1354" s="97"/>
      <c r="D1354" s="97"/>
      <c r="E1354" s="98">
        <v>0.4</v>
      </c>
      <c r="F1354" s="38" t="s">
        <v>513</v>
      </c>
    </row>
    <row r="1355" spans="1:6" ht="27.75" customHeight="1">
      <c r="A1355" s="100">
        <v>43770</v>
      </c>
      <c r="B1355" s="77" t="s">
        <v>20</v>
      </c>
      <c r="C1355" s="97"/>
      <c r="D1355" s="97"/>
      <c r="E1355" s="98">
        <v>0.41</v>
      </c>
      <c r="F1355" s="38" t="s">
        <v>513</v>
      </c>
    </row>
    <row r="1356" spans="1:6" ht="23.25" customHeight="1">
      <c r="A1356" s="100">
        <v>43770</v>
      </c>
      <c r="B1356" s="77" t="s">
        <v>20</v>
      </c>
      <c r="C1356" s="97"/>
      <c r="D1356" s="97"/>
      <c r="E1356" s="98">
        <v>0.5</v>
      </c>
      <c r="F1356" s="38" t="s">
        <v>513</v>
      </c>
    </row>
    <row r="1357" spans="1:6" ht="27.75" customHeight="1">
      <c r="A1357" s="100">
        <v>43770</v>
      </c>
      <c r="B1357" s="77" t="s">
        <v>20</v>
      </c>
      <c r="C1357" s="97"/>
      <c r="D1357" s="97"/>
      <c r="E1357" s="98">
        <v>0.84</v>
      </c>
      <c r="F1357" s="38" t="s">
        <v>513</v>
      </c>
    </row>
    <row r="1358" spans="1:6" ht="27.75" customHeight="1">
      <c r="A1358" s="100">
        <v>43770</v>
      </c>
      <c r="B1358" s="77" t="s">
        <v>20</v>
      </c>
      <c r="C1358" s="97"/>
      <c r="D1358" s="97"/>
      <c r="E1358" s="98">
        <v>0.97</v>
      </c>
      <c r="F1358" s="38" t="s">
        <v>513</v>
      </c>
    </row>
    <row r="1359" spans="1:6" ht="27.75" customHeight="1">
      <c r="A1359" s="100">
        <v>43770</v>
      </c>
      <c r="B1359" s="77" t="s">
        <v>649</v>
      </c>
      <c r="C1359" s="97"/>
      <c r="D1359" s="97"/>
      <c r="E1359" s="98">
        <v>100</v>
      </c>
      <c r="F1359" s="36" t="s">
        <v>513</v>
      </c>
    </row>
    <row r="1360" spans="1:6" ht="27.75" customHeight="1">
      <c r="A1360" s="100">
        <v>43770</v>
      </c>
      <c r="B1360" s="18" t="s">
        <v>650</v>
      </c>
      <c r="C1360" s="97"/>
      <c r="D1360" s="97"/>
      <c r="E1360" s="98">
        <v>700</v>
      </c>
      <c r="F1360" s="36" t="s">
        <v>518</v>
      </c>
    </row>
    <row r="1361" spans="1:6" ht="27.75" customHeight="1">
      <c r="A1361" s="100">
        <v>43770</v>
      </c>
      <c r="B1361" s="18" t="s">
        <v>650</v>
      </c>
      <c r="C1361" s="97"/>
      <c r="D1361" s="97"/>
      <c r="E1361" s="98">
        <v>1400</v>
      </c>
      <c r="F1361" s="31" t="s">
        <v>513</v>
      </c>
    </row>
    <row r="1362" spans="1:6" ht="25.5" customHeight="1">
      <c r="A1362" s="100">
        <v>43771</v>
      </c>
      <c r="B1362" s="77" t="s">
        <v>651</v>
      </c>
      <c r="C1362" s="97"/>
      <c r="D1362" s="97"/>
      <c r="E1362" s="98">
        <v>500</v>
      </c>
      <c r="F1362" s="36" t="s">
        <v>630</v>
      </c>
    </row>
    <row r="1363" spans="1:6" ht="24.75" customHeight="1">
      <c r="A1363" s="100">
        <v>43771</v>
      </c>
      <c r="B1363" s="77" t="s">
        <v>651</v>
      </c>
      <c r="C1363" s="97"/>
      <c r="D1363" s="97"/>
      <c r="E1363" s="98">
        <v>200</v>
      </c>
      <c r="F1363" s="36" t="s">
        <v>573</v>
      </c>
    </row>
    <row r="1364" spans="1:6" ht="24" customHeight="1">
      <c r="A1364" s="100">
        <v>43773</v>
      </c>
      <c r="B1364" s="77" t="s">
        <v>20</v>
      </c>
      <c r="C1364" s="97"/>
      <c r="D1364" s="97"/>
      <c r="E1364" s="98">
        <v>0.08</v>
      </c>
      <c r="F1364" s="36" t="s">
        <v>513</v>
      </c>
    </row>
    <row r="1365" spans="1:6" ht="26.25" customHeight="1">
      <c r="A1365" s="100">
        <v>43773</v>
      </c>
      <c r="B1365" s="77" t="s">
        <v>20</v>
      </c>
      <c r="C1365" s="97"/>
      <c r="D1365" s="97"/>
      <c r="E1365" s="98">
        <v>0.19</v>
      </c>
      <c r="F1365" s="36" t="s">
        <v>513</v>
      </c>
    </row>
    <row r="1366" spans="1:6" ht="24.75" customHeight="1">
      <c r="A1366" s="100">
        <v>43773</v>
      </c>
      <c r="B1366" s="77" t="s">
        <v>20</v>
      </c>
      <c r="C1366" s="97"/>
      <c r="D1366" s="97"/>
      <c r="E1366" s="98">
        <v>0.31</v>
      </c>
      <c r="F1366" s="36" t="s">
        <v>513</v>
      </c>
    </row>
    <row r="1367" spans="1:6" ht="27" customHeight="1">
      <c r="A1367" s="100">
        <v>43773</v>
      </c>
      <c r="B1367" s="77" t="s">
        <v>20</v>
      </c>
      <c r="C1367" s="97"/>
      <c r="D1367" s="97"/>
      <c r="E1367" s="98">
        <v>0.37</v>
      </c>
      <c r="F1367" s="36" t="s">
        <v>513</v>
      </c>
    </row>
    <row r="1368" spans="1:6" ht="27.75" customHeight="1">
      <c r="A1368" s="100">
        <v>43773</v>
      </c>
      <c r="B1368" s="77" t="s">
        <v>20</v>
      </c>
      <c r="C1368" s="97"/>
      <c r="D1368" s="97"/>
      <c r="E1368" s="98">
        <v>0.69</v>
      </c>
      <c r="F1368" s="36" t="s">
        <v>513</v>
      </c>
    </row>
    <row r="1369" spans="1:6" ht="27.75" customHeight="1">
      <c r="A1369" s="100">
        <v>43773</v>
      </c>
      <c r="B1369" s="77" t="s">
        <v>20</v>
      </c>
      <c r="C1369" s="97"/>
      <c r="D1369" s="97"/>
      <c r="E1369" s="98">
        <v>0.8</v>
      </c>
      <c r="F1369" s="36" t="s">
        <v>513</v>
      </c>
    </row>
    <row r="1370" spans="1:6" ht="27.75" customHeight="1">
      <c r="A1370" s="100">
        <v>43773</v>
      </c>
      <c r="B1370" s="77" t="s">
        <v>20</v>
      </c>
      <c r="C1370" s="97"/>
      <c r="D1370" s="97"/>
      <c r="E1370" s="98">
        <v>0.88</v>
      </c>
      <c r="F1370" s="36" t="s">
        <v>513</v>
      </c>
    </row>
    <row r="1371" spans="1:6" ht="27.75" customHeight="1">
      <c r="A1371" s="100">
        <v>43773</v>
      </c>
      <c r="B1371" s="77" t="s">
        <v>652</v>
      </c>
      <c r="C1371" s="97"/>
      <c r="D1371" s="97"/>
      <c r="E1371" s="98">
        <v>1100</v>
      </c>
      <c r="F1371" s="36" t="s">
        <v>513</v>
      </c>
    </row>
    <row r="1372" spans="1:6" ht="27.75" customHeight="1">
      <c r="A1372" s="100">
        <v>43774</v>
      </c>
      <c r="B1372" s="18" t="s">
        <v>654</v>
      </c>
      <c r="C1372" s="97"/>
      <c r="D1372" s="97"/>
      <c r="E1372" s="98">
        <v>1000</v>
      </c>
      <c r="F1372" s="36" t="s">
        <v>513</v>
      </c>
    </row>
    <row r="1373" spans="1:6" ht="27.75" customHeight="1">
      <c r="A1373" s="100">
        <v>43775</v>
      </c>
      <c r="B1373" s="18" t="s">
        <v>20</v>
      </c>
      <c r="C1373" s="97"/>
      <c r="D1373" s="97"/>
      <c r="E1373" s="98">
        <v>0.47</v>
      </c>
      <c r="F1373" s="36" t="s">
        <v>513</v>
      </c>
    </row>
    <row r="1374" spans="1:6" ht="27.75" customHeight="1">
      <c r="A1374" s="100">
        <v>43775</v>
      </c>
      <c r="B1374" s="59" t="s">
        <v>655</v>
      </c>
      <c r="C1374" s="97"/>
      <c r="D1374" s="97"/>
      <c r="E1374" s="98">
        <v>100</v>
      </c>
      <c r="F1374" s="36" t="s">
        <v>34</v>
      </c>
    </row>
    <row r="1375" spans="1:6" ht="27.75" customHeight="1">
      <c r="A1375" s="100">
        <v>43775</v>
      </c>
      <c r="B1375" s="77" t="s">
        <v>656</v>
      </c>
      <c r="C1375" s="97"/>
      <c r="D1375" s="97"/>
      <c r="E1375" s="98">
        <v>200</v>
      </c>
      <c r="F1375" s="36" t="s">
        <v>513</v>
      </c>
    </row>
    <row r="1376" spans="1:6" ht="27.75" customHeight="1">
      <c r="A1376" s="100">
        <v>43775</v>
      </c>
      <c r="B1376" s="18" t="s">
        <v>657</v>
      </c>
      <c r="C1376" s="97"/>
      <c r="D1376" s="97"/>
      <c r="E1376" s="98">
        <v>700</v>
      </c>
      <c r="F1376" s="36" t="s">
        <v>644</v>
      </c>
    </row>
    <row r="1377" spans="1:6" ht="27" customHeight="1">
      <c r="A1377" s="100">
        <v>43776</v>
      </c>
      <c r="B1377" s="77" t="s">
        <v>20</v>
      </c>
      <c r="C1377" s="97"/>
      <c r="D1377" s="97"/>
      <c r="E1377" s="98">
        <v>0.04</v>
      </c>
      <c r="F1377" s="36" t="s">
        <v>513</v>
      </c>
    </row>
    <row r="1378" spans="1:6" ht="27.75" customHeight="1">
      <c r="A1378" s="100">
        <v>43776</v>
      </c>
      <c r="B1378" s="77" t="s">
        <v>20</v>
      </c>
      <c r="C1378" s="97"/>
      <c r="D1378" s="97"/>
      <c r="E1378" s="98">
        <v>0.09</v>
      </c>
      <c r="F1378" s="36" t="s">
        <v>513</v>
      </c>
    </row>
    <row r="1379" spans="1:6" ht="27.75" customHeight="1">
      <c r="A1379" s="100">
        <v>43776</v>
      </c>
      <c r="B1379" s="77" t="s">
        <v>20</v>
      </c>
      <c r="C1379" s="97"/>
      <c r="D1379" s="97"/>
      <c r="E1379" s="98">
        <v>0.18</v>
      </c>
      <c r="F1379" s="36" t="s">
        <v>513</v>
      </c>
    </row>
    <row r="1380" spans="1:6" ht="27.75" customHeight="1">
      <c r="A1380" s="100">
        <v>43776</v>
      </c>
      <c r="B1380" s="77" t="s">
        <v>20</v>
      </c>
      <c r="C1380" s="97"/>
      <c r="D1380" s="97"/>
      <c r="E1380" s="98">
        <v>0.19</v>
      </c>
      <c r="F1380" s="36" t="s">
        <v>513</v>
      </c>
    </row>
    <row r="1381" spans="1:6" ht="27.75" customHeight="1">
      <c r="A1381" s="100">
        <v>43776</v>
      </c>
      <c r="B1381" s="77" t="s">
        <v>20</v>
      </c>
      <c r="C1381" s="97"/>
      <c r="D1381" s="97"/>
      <c r="E1381" s="98">
        <v>0.28</v>
      </c>
      <c r="F1381" s="36" t="s">
        <v>513</v>
      </c>
    </row>
    <row r="1382" spans="1:6" ht="27.75" customHeight="1">
      <c r="A1382" s="100">
        <v>43776</v>
      </c>
      <c r="B1382" s="77" t="s">
        <v>20</v>
      </c>
      <c r="C1382" s="97"/>
      <c r="D1382" s="97"/>
      <c r="E1382" s="98">
        <v>0.36</v>
      </c>
      <c r="F1382" s="36" t="s">
        <v>513</v>
      </c>
    </row>
    <row r="1383" spans="1:6" ht="27.75" customHeight="1">
      <c r="A1383" s="100">
        <v>43776</v>
      </c>
      <c r="B1383" s="77" t="s">
        <v>20</v>
      </c>
      <c r="C1383" s="97"/>
      <c r="D1383" s="97"/>
      <c r="E1383" s="98">
        <v>0.38</v>
      </c>
      <c r="F1383" s="36" t="s">
        <v>513</v>
      </c>
    </row>
    <row r="1384" spans="1:6" ht="27.75" customHeight="1">
      <c r="A1384" s="100">
        <v>43776</v>
      </c>
      <c r="B1384" s="77" t="s">
        <v>20</v>
      </c>
      <c r="C1384" s="97"/>
      <c r="D1384" s="97"/>
      <c r="E1384" s="98">
        <v>0.74</v>
      </c>
      <c r="F1384" s="36" t="s">
        <v>513</v>
      </c>
    </row>
    <row r="1385" spans="1:6" ht="27.75" customHeight="1">
      <c r="A1385" s="100">
        <v>43776</v>
      </c>
      <c r="B1385" s="77" t="s">
        <v>20</v>
      </c>
      <c r="C1385" s="97"/>
      <c r="D1385" s="97"/>
      <c r="E1385" s="98">
        <v>0.77</v>
      </c>
      <c r="F1385" s="36" t="s">
        <v>513</v>
      </c>
    </row>
    <row r="1386" spans="1:6" ht="27.75" customHeight="1">
      <c r="A1386" s="100">
        <v>43776</v>
      </c>
      <c r="B1386" s="77" t="s">
        <v>20</v>
      </c>
      <c r="C1386" s="97"/>
      <c r="D1386" s="97"/>
      <c r="E1386" s="98">
        <v>0.95</v>
      </c>
      <c r="F1386" s="36" t="s">
        <v>513</v>
      </c>
    </row>
    <row r="1387" spans="1:6" ht="27.75" customHeight="1">
      <c r="A1387" s="100">
        <v>43776</v>
      </c>
      <c r="B1387" s="18" t="s">
        <v>659</v>
      </c>
      <c r="C1387" s="97"/>
      <c r="D1387" s="97"/>
      <c r="E1387" s="98">
        <v>700</v>
      </c>
      <c r="F1387" s="36" t="s">
        <v>644</v>
      </c>
    </row>
    <row r="1388" spans="1:6" ht="27.75" customHeight="1">
      <c r="A1388" s="100">
        <v>43776</v>
      </c>
      <c r="B1388" s="18" t="s">
        <v>659</v>
      </c>
      <c r="C1388" s="97"/>
      <c r="D1388" s="97"/>
      <c r="E1388" s="98">
        <v>700</v>
      </c>
      <c r="F1388" s="36" t="s">
        <v>660</v>
      </c>
    </row>
    <row r="1389" spans="1:6" ht="49.5" customHeight="1">
      <c r="A1389" s="100">
        <v>43776</v>
      </c>
      <c r="B1389" s="59" t="s">
        <v>666</v>
      </c>
      <c r="C1389" s="97"/>
      <c r="D1389" s="97"/>
      <c r="E1389" s="98">
        <v>3070</v>
      </c>
      <c r="F1389" s="36" t="s">
        <v>34</v>
      </c>
    </row>
    <row r="1390" spans="1:6" ht="57.75" customHeight="1">
      <c r="A1390" s="100">
        <v>43776</v>
      </c>
      <c r="B1390" s="59" t="s">
        <v>667</v>
      </c>
      <c r="C1390" s="97"/>
      <c r="D1390" s="97"/>
      <c r="E1390" s="98">
        <v>7510</v>
      </c>
      <c r="F1390" s="36" t="s">
        <v>644</v>
      </c>
    </row>
    <row r="1391" spans="1:6" ht="48.75" customHeight="1">
      <c r="A1391" s="100">
        <v>43776</v>
      </c>
      <c r="B1391" s="59" t="s">
        <v>668</v>
      </c>
      <c r="C1391" s="97"/>
      <c r="D1391" s="97"/>
      <c r="E1391" s="98">
        <v>750</v>
      </c>
      <c r="F1391" s="36" t="s">
        <v>660</v>
      </c>
    </row>
    <row r="1392" spans="1:6" ht="51" customHeight="1">
      <c r="A1392" s="100">
        <v>43776</v>
      </c>
      <c r="B1392" s="59" t="s">
        <v>669</v>
      </c>
      <c r="C1392" s="97"/>
      <c r="D1392" s="97"/>
      <c r="E1392" s="98">
        <v>4410</v>
      </c>
      <c r="F1392" s="36" t="s">
        <v>513</v>
      </c>
    </row>
    <row r="1393" spans="1:6" ht="27.75" customHeight="1">
      <c r="A1393" s="100">
        <v>43777</v>
      </c>
      <c r="B1393" s="77" t="s">
        <v>20</v>
      </c>
      <c r="C1393" s="97"/>
      <c r="D1393" s="97"/>
      <c r="E1393" s="98">
        <v>0.16</v>
      </c>
      <c r="F1393" s="36" t="s">
        <v>513</v>
      </c>
    </row>
    <row r="1394" spans="1:6" ht="27.75" customHeight="1">
      <c r="A1394" s="100">
        <v>43777</v>
      </c>
      <c r="B1394" s="77" t="s">
        <v>20</v>
      </c>
      <c r="C1394" s="97"/>
      <c r="D1394" s="97"/>
      <c r="E1394" s="98">
        <v>0.2</v>
      </c>
      <c r="F1394" s="36" t="s">
        <v>513</v>
      </c>
    </row>
    <row r="1395" spans="1:6" ht="27.75" customHeight="1">
      <c r="A1395" s="100">
        <v>43777</v>
      </c>
      <c r="B1395" s="77" t="s">
        <v>20</v>
      </c>
      <c r="C1395" s="97"/>
      <c r="D1395" s="97"/>
      <c r="E1395" s="98">
        <v>0.4</v>
      </c>
      <c r="F1395" s="36" t="s">
        <v>513</v>
      </c>
    </row>
    <row r="1396" spans="1:6" ht="27.75" customHeight="1">
      <c r="A1396" s="100">
        <v>43777</v>
      </c>
      <c r="B1396" s="77" t="s">
        <v>20</v>
      </c>
      <c r="C1396" s="97"/>
      <c r="D1396" s="97"/>
      <c r="E1396" s="98">
        <v>0.43</v>
      </c>
      <c r="F1396" s="36" t="s">
        <v>513</v>
      </c>
    </row>
    <row r="1397" spans="1:6" ht="27.75" customHeight="1">
      <c r="A1397" s="100">
        <v>43777</v>
      </c>
      <c r="B1397" s="77" t="s">
        <v>661</v>
      </c>
      <c r="C1397" s="97" t="s">
        <v>662</v>
      </c>
      <c r="D1397" s="97" t="s">
        <v>663</v>
      </c>
      <c r="E1397" s="98">
        <v>0.51</v>
      </c>
      <c r="F1397" s="36" t="s">
        <v>513</v>
      </c>
    </row>
    <row r="1398" spans="1:6" ht="27.75" customHeight="1">
      <c r="A1398" s="100">
        <v>43777</v>
      </c>
      <c r="B1398" s="77" t="s">
        <v>20</v>
      </c>
      <c r="C1398" s="97"/>
      <c r="D1398" s="97"/>
      <c r="E1398" s="98">
        <v>0.8</v>
      </c>
      <c r="F1398" s="36" t="s">
        <v>513</v>
      </c>
    </row>
    <row r="1399" spans="1:6" ht="27.75" customHeight="1">
      <c r="A1399" s="100">
        <v>43777</v>
      </c>
      <c r="B1399" s="77" t="s">
        <v>20</v>
      </c>
      <c r="C1399" s="97"/>
      <c r="D1399" s="97"/>
      <c r="E1399" s="98">
        <v>0.86</v>
      </c>
      <c r="F1399" s="36" t="s">
        <v>513</v>
      </c>
    </row>
    <row r="1400" spans="1:6" ht="27.75" customHeight="1">
      <c r="A1400" s="100">
        <v>43777</v>
      </c>
      <c r="B1400" s="77" t="s">
        <v>20</v>
      </c>
      <c r="C1400" s="97"/>
      <c r="D1400" s="97"/>
      <c r="E1400" s="98">
        <v>0.98</v>
      </c>
      <c r="F1400" s="36" t="s">
        <v>513</v>
      </c>
    </row>
    <row r="1401" spans="1:6" ht="27.75" customHeight="1">
      <c r="A1401" s="100">
        <v>43777</v>
      </c>
      <c r="B1401" s="77" t="s">
        <v>664</v>
      </c>
      <c r="C1401" s="97"/>
      <c r="D1401" s="97"/>
      <c r="E1401" s="98">
        <v>100</v>
      </c>
      <c r="F1401" s="38" t="s">
        <v>513</v>
      </c>
    </row>
    <row r="1402" spans="1:6" ht="27.75" customHeight="1">
      <c r="A1402" s="100">
        <v>43778</v>
      </c>
      <c r="B1402" s="77" t="s">
        <v>665</v>
      </c>
      <c r="C1402" s="97"/>
      <c r="D1402" s="97"/>
      <c r="E1402" s="98">
        <v>700</v>
      </c>
      <c r="F1402" s="38" t="s">
        <v>513</v>
      </c>
    </row>
    <row r="1403" spans="1:6" ht="27.75" customHeight="1">
      <c r="A1403" s="100">
        <v>43779</v>
      </c>
      <c r="B1403" s="77" t="s">
        <v>20</v>
      </c>
      <c r="C1403" s="97"/>
      <c r="D1403" s="97"/>
      <c r="E1403" s="98">
        <v>0.03</v>
      </c>
      <c r="F1403" s="38" t="s">
        <v>513</v>
      </c>
    </row>
    <row r="1404" spans="1:6" ht="27.75" customHeight="1">
      <c r="A1404" s="100">
        <v>43779</v>
      </c>
      <c r="B1404" s="77" t="s">
        <v>20</v>
      </c>
      <c r="C1404" s="97"/>
      <c r="D1404" s="97"/>
      <c r="E1404" s="98">
        <v>0.04</v>
      </c>
      <c r="F1404" s="38" t="s">
        <v>513</v>
      </c>
    </row>
    <row r="1405" spans="1:6" ht="27.75" customHeight="1">
      <c r="A1405" s="100">
        <v>43779</v>
      </c>
      <c r="B1405" s="77" t="s">
        <v>20</v>
      </c>
      <c r="C1405" s="97"/>
      <c r="D1405" s="97"/>
      <c r="E1405" s="98">
        <v>0.09</v>
      </c>
      <c r="F1405" s="38" t="s">
        <v>513</v>
      </c>
    </row>
    <row r="1406" spans="1:6" ht="27.75" customHeight="1">
      <c r="A1406" s="100">
        <v>43779</v>
      </c>
      <c r="B1406" s="77" t="s">
        <v>20</v>
      </c>
      <c r="C1406" s="97"/>
      <c r="D1406" s="97"/>
      <c r="E1406" s="98">
        <v>0.15</v>
      </c>
      <c r="F1406" s="38" t="s">
        <v>513</v>
      </c>
    </row>
    <row r="1407" spans="1:6" ht="27.75" customHeight="1">
      <c r="A1407" s="100">
        <v>43779</v>
      </c>
      <c r="B1407" s="77" t="s">
        <v>20</v>
      </c>
      <c r="C1407" s="97"/>
      <c r="D1407" s="97"/>
      <c r="E1407" s="98">
        <v>0.2</v>
      </c>
      <c r="F1407" s="38" t="s">
        <v>513</v>
      </c>
    </row>
    <row r="1408" spans="1:6" ht="25.5" customHeight="1">
      <c r="A1408" s="100">
        <v>43779</v>
      </c>
      <c r="B1408" s="77" t="s">
        <v>20</v>
      </c>
      <c r="C1408" s="97"/>
      <c r="D1408" s="97"/>
      <c r="E1408" s="98">
        <v>0.21</v>
      </c>
      <c r="F1408" s="38" t="s">
        <v>513</v>
      </c>
    </row>
    <row r="1409" spans="1:6" ht="27.75" customHeight="1">
      <c r="A1409" s="100">
        <v>43779</v>
      </c>
      <c r="B1409" s="77" t="s">
        <v>20</v>
      </c>
      <c r="C1409" s="97"/>
      <c r="D1409" s="97"/>
      <c r="E1409" s="98">
        <v>0.23</v>
      </c>
      <c r="F1409" s="38" t="s">
        <v>513</v>
      </c>
    </row>
    <row r="1410" spans="1:6" ht="27.75" customHeight="1">
      <c r="A1410" s="100">
        <v>43779</v>
      </c>
      <c r="B1410" s="77" t="s">
        <v>20</v>
      </c>
      <c r="C1410" s="97"/>
      <c r="D1410" s="97"/>
      <c r="E1410" s="98">
        <v>0.24</v>
      </c>
      <c r="F1410" s="38" t="s">
        <v>513</v>
      </c>
    </row>
    <row r="1411" spans="1:6" ht="27.75" customHeight="1">
      <c r="A1411" s="100">
        <v>43779</v>
      </c>
      <c r="B1411" s="77" t="s">
        <v>20</v>
      </c>
      <c r="C1411" s="97"/>
      <c r="D1411" s="97"/>
      <c r="E1411" s="98">
        <v>0.24</v>
      </c>
      <c r="F1411" s="38" t="s">
        <v>513</v>
      </c>
    </row>
    <row r="1412" spans="1:6" ht="27.75" customHeight="1">
      <c r="A1412" s="100">
        <v>43779</v>
      </c>
      <c r="B1412" s="77" t="s">
        <v>20</v>
      </c>
      <c r="C1412" s="97"/>
      <c r="D1412" s="97"/>
      <c r="E1412" s="98">
        <v>0.3</v>
      </c>
      <c r="F1412" s="38" t="s">
        <v>513</v>
      </c>
    </row>
    <row r="1413" spans="1:6" ht="22.5" customHeight="1">
      <c r="A1413" s="100">
        <v>43779</v>
      </c>
      <c r="B1413" s="77" t="s">
        <v>20</v>
      </c>
      <c r="C1413" s="97"/>
      <c r="D1413" s="97"/>
      <c r="E1413" s="98">
        <v>0.31</v>
      </c>
      <c r="F1413" s="38" t="s">
        <v>513</v>
      </c>
    </row>
    <row r="1414" spans="1:6" ht="24" customHeight="1">
      <c r="A1414" s="100">
        <v>43779</v>
      </c>
      <c r="B1414" s="77" t="s">
        <v>20</v>
      </c>
      <c r="C1414" s="97"/>
      <c r="D1414" s="97"/>
      <c r="E1414" s="98">
        <v>0.31</v>
      </c>
      <c r="F1414" s="38" t="s">
        <v>513</v>
      </c>
    </row>
    <row r="1415" spans="1:6" ht="27.75" customHeight="1">
      <c r="A1415" s="100">
        <v>43779</v>
      </c>
      <c r="B1415" s="77" t="s">
        <v>20</v>
      </c>
      <c r="C1415" s="97"/>
      <c r="D1415" s="97"/>
      <c r="E1415" s="98">
        <v>0.4</v>
      </c>
      <c r="F1415" s="38" t="s">
        <v>513</v>
      </c>
    </row>
    <row r="1416" spans="1:6" ht="27.75" customHeight="1">
      <c r="A1416" s="100">
        <v>43779</v>
      </c>
      <c r="B1416" s="77" t="s">
        <v>20</v>
      </c>
      <c r="C1416" s="97"/>
      <c r="D1416" s="97"/>
      <c r="E1416" s="98">
        <v>0.44</v>
      </c>
      <c r="F1416" s="38" t="s">
        <v>513</v>
      </c>
    </row>
    <row r="1417" spans="1:6" ht="27.75" customHeight="1">
      <c r="A1417" s="100">
        <v>43779</v>
      </c>
      <c r="B1417" s="77" t="s">
        <v>20</v>
      </c>
      <c r="C1417" s="97"/>
      <c r="D1417" s="97"/>
      <c r="E1417" s="98">
        <v>0.64</v>
      </c>
      <c r="F1417" s="38" t="s">
        <v>513</v>
      </c>
    </row>
    <row r="1418" spans="1:6" ht="27.75" customHeight="1">
      <c r="A1418" s="100">
        <v>43779</v>
      </c>
      <c r="B1418" s="77" t="s">
        <v>20</v>
      </c>
      <c r="C1418" s="97"/>
      <c r="D1418" s="97"/>
      <c r="E1418" s="98">
        <v>0.65</v>
      </c>
      <c r="F1418" s="38" t="s">
        <v>513</v>
      </c>
    </row>
    <row r="1419" spans="1:6" ht="27.75" customHeight="1">
      <c r="A1419" s="100">
        <v>43780</v>
      </c>
      <c r="B1419" s="18" t="s">
        <v>671</v>
      </c>
      <c r="C1419" s="97"/>
      <c r="D1419" s="97"/>
      <c r="E1419" s="98">
        <v>350</v>
      </c>
      <c r="F1419" s="36" t="s">
        <v>518</v>
      </c>
    </row>
    <row r="1420" spans="1:6" ht="27.75" customHeight="1">
      <c r="A1420" s="100">
        <v>43780</v>
      </c>
      <c r="B1420" s="18" t="s">
        <v>672</v>
      </c>
      <c r="C1420" s="97"/>
      <c r="D1420" s="97"/>
      <c r="E1420" s="98">
        <v>700</v>
      </c>
      <c r="F1420" s="36" t="s">
        <v>644</v>
      </c>
    </row>
    <row r="1421" spans="1:6" ht="27.75" customHeight="1">
      <c r="A1421" s="100">
        <v>43781</v>
      </c>
      <c r="B1421" s="18" t="s">
        <v>673</v>
      </c>
      <c r="C1421" s="97"/>
      <c r="D1421" s="97"/>
      <c r="E1421" s="98">
        <v>1000</v>
      </c>
      <c r="F1421" s="36" t="s">
        <v>660</v>
      </c>
    </row>
    <row r="1422" spans="1:6" ht="27.75" customHeight="1">
      <c r="A1422" s="100">
        <v>43781</v>
      </c>
      <c r="B1422" s="77" t="s">
        <v>674</v>
      </c>
      <c r="C1422" s="97"/>
      <c r="D1422" s="97"/>
      <c r="E1422" s="98">
        <v>100</v>
      </c>
      <c r="F1422" s="36" t="s">
        <v>513</v>
      </c>
    </row>
    <row r="1423" spans="1:6" ht="27.75" customHeight="1">
      <c r="A1423" s="100">
        <v>43781</v>
      </c>
      <c r="B1423" s="77" t="s">
        <v>674</v>
      </c>
      <c r="C1423" s="97"/>
      <c r="D1423" s="97"/>
      <c r="E1423" s="98">
        <f>7320-E1422</f>
        <v>7220</v>
      </c>
      <c r="F1423" s="36" t="s">
        <v>660</v>
      </c>
    </row>
    <row r="1424" spans="1:6" ht="27.75" customHeight="1">
      <c r="A1424" s="100">
        <v>43782</v>
      </c>
      <c r="B1424" s="59" t="s">
        <v>675</v>
      </c>
      <c r="C1424" s="97" t="s">
        <v>556</v>
      </c>
      <c r="D1424" s="97" t="s">
        <v>181</v>
      </c>
      <c r="E1424" s="98">
        <v>500</v>
      </c>
      <c r="F1424" s="36" t="s">
        <v>513</v>
      </c>
    </row>
    <row r="1425" spans="1:6" ht="27.75" customHeight="1">
      <c r="A1425" s="100">
        <v>43782</v>
      </c>
      <c r="B1425" s="18" t="s">
        <v>676</v>
      </c>
      <c r="C1425" s="97"/>
      <c r="D1425" s="97"/>
      <c r="E1425" s="98">
        <v>1000</v>
      </c>
      <c r="F1425" s="36" t="s">
        <v>660</v>
      </c>
    </row>
    <row r="1426" spans="1:6" ht="27.75" customHeight="1">
      <c r="A1426" s="100">
        <v>43782</v>
      </c>
      <c r="B1426" s="77" t="s">
        <v>677</v>
      </c>
      <c r="C1426" s="97"/>
      <c r="D1426" s="97"/>
      <c r="E1426" s="98">
        <v>100</v>
      </c>
      <c r="F1426" s="36" t="s">
        <v>513</v>
      </c>
    </row>
    <row r="1427" spans="1:6" ht="27.75" customHeight="1">
      <c r="A1427" s="100">
        <v>43782</v>
      </c>
      <c r="B1427" s="77" t="s">
        <v>677</v>
      </c>
      <c r="C1427" s="97"/>
      <c r="D1427" s="97"/>
      <c r="E1427" s="98">
        <f>4000-E1426</f>
        <v>3900</v>
      </c>
      <c r="F1427" s="36" t="s">
        <v>660</v>
      </c>
    </row>
    <row r="1428" spans="1:6" ht="27.75" customHeight="1">
      <c r="A1428" s="100">
        <v>43783</v>
      </c>
      <c r="B1428" s="77" t="s">
        <v>20</v>
      </c>
      <c r="C1428" s="97"/>
      <c r="D1428" s="97"/>
      <c r="E1428" s="98">
        <v>0.05</v>
      </c>
      <c r="F1428" s="38" t="s">
        <v>513</v>
      </c>
    </row>
    <row r="1429" spans="1:6" ht="27.75" customHeight="1">
      <c r="A1429" s="100">
        <v>43783</v>
      </c>
      <c r="B1429" s="77" t="s">
        <v>20</v>
      </c>
      <c r="C1429" s="97"/>
      <c r="D1429" s="97"/>
      <c r="E1429" s="98">
        <v>0.47</v>
      </c>
      <c r="F1429" s="38" t="s">
        <v>513</v>
      </c>
    </row>
    <row r="1430" spans="1:6" ht="27.75" customHeight="1">
      <c r="A1430" s="100">
        <v>43783</v>
      </c>
      <c r="B1430" s="77" t="s">
        <v>678</v>
      </c>
      <c r="C1430" s="97"/>
      <c r="D1430" s="97"/>
      <c r="E1430" s="98">
        <v>850</v>
      </c>
      <c r="F1430" s="36" t="s">
        <v>660</v>
      </c>
    </row>
    <row r="1431" spans="1:6" ht="27.75" customHeight="1">
      <c r="A1431" s="100">
        <v>43784</v>
      </c>
      <c r="B1431" s="77" t="s">
        <v>679</v>
      </c>
      <c r="C1431" s="97"/>
      <c r="D1431" s="97"/>
      <c r="E1431" s="98">
        <v>200</v>
      </c>
      <c r="F1431" s="36" t="s">
        <v>660</v>
      </c>
    </row>
    <row r="1432" spans="1:6" ht="27.75" customHeight="1">
      <c r="A1432" s="100">
        <v>43784</v>
      </c>
      <c r="B1432" s="18" t="s">
        <v>680</v>
      </c>
      <c r="C1432" s="97"/>
      <c r="D1432" s="97"/>
      <c r="E1432" s="98">
        <v>700</v>
      </c>
      <c r="F1432" s="36" t="s">
        <v>660</v>
      </c>
    </row>
    <row r="1433" spans="1:6" ht="27.75" customHeight="1">
      <c r="A1433" s="100">
        <v>43784</v>
      </c>
      <c r="B1433" s="18" t="s">
        <v>680</v>
      </c>
      <c r="C1433" s="97"/>
      <c r="D1433" s="97"/>
      <c r="E1433" s="98">
        <v>700</v>
      </c>
      <c r="F1433" s="36" t="s">
        <v>599</v>
      </c>
    </row>
    <row r="1434" spans="1:6" ht="27.75" customHeight="1">
      <c r="A1434" s="100">
        <v>43784</v>
      </c>
      <c r="B1434" s="18" t="s">
        <v>680</v>
      </c>
      <c r="C1434" s="97"/>
      <c r="D1434" s="97"/>
      <c r="E1434" s="98">
        <v>700</v>
      </c>
      <c r="F1434" s="36" t="s">
        <v>644</v>
      </c>
    </row>
    <row r="1435" spans="1:6" ht="27.75" customHeight="1">
      <c r="A1435" s="100">
        <v>43786</v>
      </c>
      <c r="B1435" s="77" t="s">
        <v>20</v>
      </c>
      <c r="C1435" s="97"/>
      <c r="D1435" s="97"/>
      <c r="E1435" s="98">
        <v>0.1</v>
      </c>
      <c r="F1435" s="38" t="s">
        <v>513</v>
      </c>
    </row>
    <row r="1436" spans="1:6" ht="27.75" customHeight="1">
      <c r="A1436" s="100">
        <v>43786</v>
      </c>
      <c r="B1436" s="77" t="s">
        <v>20</v>
      </c>
      <c r="C1436" s="97"/>
      <c r="D1436" s="97"/>
      <c r="E1436" s="98">
        <v>0.41</v>
      </c>
      <c r="F1436" s="38" t="s">
        <v>513</v>
      </c>
    </row>
    <row r="1437" spans="1:6" ht="27.75" customHeight="1">
      <c r="A1437" s="100">
        <v>43786</v>
      </c>
      <c r="B1437" s="77" t="s">
        <v>681</v>
      </c>
      <c r="C1437" s="97"/>
      <c r="D1437" s="97"/>
      <c r="E1437" s="98">
        <v>50</v>
      </c>
      <c r="F1437" s="36" t="s">
        <v>513</v>
      </c>
    </row>
    <row r="1438" spans="1:6" ht="27.75" customHeight="1">
      <c r="A1438" s="100">
        <v>43786</v>
      </c>
      <c r="B1438" s="77" t="s">
        <v>316</v>
      </c>
      <c r="C1438" s="97" t="s">
        <v>417</v>
      </c>
      <c r="D1438" s="97" t="s">
        <v>411</v>
      </c>
      <c r="E1438" s="98">
        <v>1000</v>
      </c>
      <c r="F1438" s="36" t="s">
        <v>513</v>
      </c>
    </row>
    <row r="1439" spans="1:6" ht="27.75" customHeight="1">
      <c r="A1439" s="100">
        <v>43787</v>
      </c>
      <c r="B1439" s="59" t="s">
        <v>682</v>
      </c>
      <c r="C1439" s="97"/>
      <c r="D1439" s="97"/>
      <c r="E1439" s="98">
        <v>50</v>
      </c>
      <c r="F1439" s="36" t="s">
        <v>34</v>
      </c>
    </row>
    <row r="1440" spans="1:6" ht="45" customHeight="1">
      <c r="A1440" s="100">
        <v>43787</v>
      </c>
      <c r="B1440" s="59" t="s">
        <v>685</v>
      </c>
      <c r="C1440" s="97"/>
      <c r="D1440" s="97"/>
      <c r="E1440" s="98">
        <v>8845</v>
      </c>
      <c r="F1440" s="131" t="s">
        <v>34</v>
      </c>
    </row>
    <row r="1441" spans="1:6" ht="46.5" customHeight="1">
      <c r="A1441" s="100">
        <v>43787</v>
      </c>
      <c r="B1441" s="59" t="s">
        <v>686</v>
      </c>
      <c r="C1441" s="97"/>
      <c r="D1441" s="97"/>
      <c r="E1441" s="98">
        <v>14170</v>
      </c>
      <c r="F1441" s="131" t="s">
        <v>513</v>
      </c>
    </row>
    <row r="1442" spans="1:6" ht="27" customHeight="1">
      <c r="A1442" s="100">
        <v>43788</v>
      </c>
      <c r="B1442" s="77" t="s">
        <v>20</v>
      </c>
      <c r="C1442" s="97"/>
      <c r="D1442" s="97"/>
      <c r="E1442" s="98">
        <v>0.02</v>
      </c>
      <c r="F1442" s="38" t="s">
        <v>513</v>
      </c>
    </row>
    <row r="1443" spans="1:6" ht="27.75" customHeight="1">
      <c r="A1443" s="100">
        <v>43788</v>
      </c>
      <c r="B1443" s="77" t="s">
        <v>20</v>
      </c>
      <c r="C1443" s="97"/>
      <c r="D1443" s="97"/>
      <c r="E1443" s="98">
        <v>0.04</v>
      </c>
      <c r="F1443" s="38" t="s">
        <v>513</v>
      </c>
    </row>
    <row r="1444" spans="1:6" ht="27.75" customHeight="1">
      <c r="A1444" s="100">
        <v>43788</v>
      </c>
      <c r="B1444" s="77" t="s">
        <v>20</v>
      </c>
      <c r="C1444" s="97"/>
      <c r="D1444" s="97"/>
      <c r="E1444" s="98">
        <v>0.2</v>
      </c>
      <c r="F1444" s="38" t="s">
        <v>513</v>
      </c>
    </row>
    <row r="1445" spans="1:6" ht="27.75" customHeight="1">
      <c r="A1445" s="100">
        <v>43788</v>
      </c>
      <c r="B1445" s="77" t="s">
        <v>20</v>
      </c>
      <c r="C1445" s="97"/>
      <c r="D1445" s="97"/>
      <c r="E1445" s="98">
        <v>0.23</v>
      </c>
      <c r="F1445" s="38" t="s">
        <v>513</v>
      </c>
    </row>
    <row r="1446" spans="1:6" ht="22.5" customHeight="1">
      <c r="A1446" s="100">
        <v>43788</v>
      </c>
      <c r="B1446" s="77" t="s">
        <v>20</v>
      </c>
      <c r="C1446" s="97"/>
      <c r="D1446" s="97"/>
      <c r="E1446" s="98">
        <v>0.39</v>
      </c>
      <c r="F1446" s="38" t="s">
        <v>513</v>
      </c>
    </row>
    <row r="1447" spans="1:6" ht="23.25" customHeight="1">
      <c r="A1447" s="100">
        <v>43788</v>
      </c>
      <c r="B1447" s="77" t="s">
        <v>20</v>
      </c>
      <c r="C1447" s="97"/>
      <c r="D1447" s="97"/>
      <c r="E1447" s="98">
        <v>0.76</v>
      </c>
      <c r="F1447" s="38" t="s">
        <v>513</v>
      </c>
    </row>
    <row r="1448" spans="1:6" ht="26.25" customHeight="1">
      <c r="A1448" s="100">
        <v>43788</v>
      </c>
      <c r="B1448" s="77" t="s">
        <v>20</v>
      </c>
      <c r="C1448" s="97"/>
      <c r="D1448" s="97"/>
      <c r="E1448" s="98">
        <v>0.85</v>
      </c>
      <c r="F1448" s="38" t="s">
        <v>513</v>
      </c>
    </row>
    <row r="1449" spans="1:6" ht="26.25" customHeight="1">
      <c r="A1449" s="100">
        <v>43788</v>
      </c>
      <c r="B1449" s="77" t="s">
        <v>683</v>
      </c>
      <c r="C1449" s="97" t="s">
        <v>417</v>
      </c>
      <c r="D1449" s="97" t="s">
        <v>684</v>
      </c>
      <c r="E1449" s="98">
        <v>0.97</v>
      </c>
      <c r="F1449" s="38" t="s">
        <v>513</v>
      </c>
    </row>
    <row r="1450" spans="1:6" ht="27" customHeight="1">
      <c r="A1450" s="100">
        <v>43788</v>
      </c>
      <c r="B1450" s="77" t="s">
        <v>687</v>
      </c>
      <c r="C1450" s="97"/>
      <c r="D1450" s="97"/>
      <c r="E1450" s="98">
        <v>830</v>
      </c>
      <c r="F1450" s="36" t="s">
        <v>513</v>
      </c>
    </row>
    <row r="1451" spans="1:6" ht="27.75" customHeight="1">
      <c r="A1451" s="100">
        <v>43788</v>
      </c>
      <c r="B1451" s="18" t="s">
        <v>688</v>
      </c>
      <c r="C1451" s="97"/>
      <c r="D1451" s="97"/>
      <c r="E1451" s="98">
        <v>700</v>
      </c>
      <c r="F1451" s="36" t="s">
        <v>644</v>
      </c>
    </row>
    <row r="1452" spans="1:6" ht="27.75" customHeight="1">
      <c r="A1452" s="100">
        <v>43788</v>
      </c>
      <c r="B1452" s="18" t="s">
        <v>688</v>
      </c>
      <c r="C1452" s="97"/>
      <c r="D1452" s="97"/>
      <c r="E1452" s="98">
        <v>700</v>
      </c>
      <c r="F1452" s="36" t="s">
        <v>660</v>
      </c>
    </row>
    <row r="1453" spans="1:6" ht="27.75" customHeight="1">
      <c r="A1453" s="100">
        <v>43789</v>
      </c>
      <c r="B1453" s="77" t="s">
        <v>20</v>
      </c>
      <c r="C1453" s="97"/>
      <c r="D1453" s="97"/>
      <c r="E1453" s="98">
        <v>0.22</v>
      </c>
      <c r="F1453" s="38" t="s">
        <v>513</v>
      </c>
    </row>
    <row r="1454" spans="1:6" ht="27.75" customHeight="1">
      <c r="A1454" s="100">
        <v>43789</v>
      </c>
      <c r="B1454" s="77" t="s">
        <v>692</v>
      </c>
      <c r="C1454" s="97" t="s">
        <v>693</v>
      </c>
      <c r="D1454" s="97"/>
      <c r="E1454" s="98">
        <v>0.34</v>
      </c>
      <c r="F1454" s="38" t="s">
        <v>513</v>
      </c>
    </row>
    <row r="1455" spans="1:6" ht="27.75" customHeight="1">
      <c r="A1455" s="100">
        <v>43789</v>
      </c>
      <c r="B1455" s="77" t="s">
        <v>20</v>
      </c>
      <c r="C1455" s="97"/>
      <c r="D1455" s="97"/>
      <c r="E1455" s="98">
        <v>0.4</v>
      </c>
      <c r="F1455" s="38" t="s">
        <v>513</v>
      </c>
    </row>
    <row r="1456" spans="1:6" ht="27.75" customHeight="1">
      <c r="A1456" s="100">
        <v>43789</v>
      </c>
      <c r="B1456" s="77" t="s">
        <v>689</v>
      </c>
      <c r="C1456" s="97" t="s">
        <v>690</v>
      </c>
      <c r="D1456" s="97" t="s">
        <v>691</v>
      </c>
      <c r="E1456" s="98">
        <v>0.99</v>
      </c>
      <c r="F1456" s="38" t="s">
        <v>513</v>
      </c>
    </row>
    <row r="1457" spans="1:6" ht="27.75" customHeight="1">
      <c r="A1457" s="100">
        <v>43789</v>
      </c>
      <c r="B1457" s="77" t="s">
        <v>694</v>
      </c>
      <c r="C1457" s="97"/>
      <c r="D1457" s="97"/>
      <c r="E1457" s="98">
        <v>50</v>
      </c>
      <c r="F1457" s="36" t="s">
        <v>513</v>
      </c>
    </row>
    <row r="1458" spans="1:6" ht="27.75" customHeight="1">
      <c r="A1458" s="100">
        <v>43790</v>
      </c>
      <c r="B1458" s="77" t="s">
        <v>20</v>
      </c>
      <c r="C1458" s="97"/>
      <c r="D1458" s="97"/>
      <c r="E1458" s="98">
        <v>0.2</v>
      </c>
      <c r="F1458" s="38" t="s">
        <v>513</v>
      </c>
    </row>
    <row r="1459" spans="1:6" ht="27.75" customHeight="1">
      <c r="A1459" s="100">
        <v>43790</v>
      </c>
      <c r="B1459" s="77" t="s">
        <v>20</v>
      </c>
      <c r="C1459" s="97"/>
      <c r="D1459" s="97"/>
      <c r="E1459" s="98">
        <v>0.24</v>
      </c>
      <c r="F1459" s="38" t="s">
        <v>513</v>
      </c>
    </row>
    <row r="1460" spans="1:6" ht="27.75" customHeight="1">
      <c r="A1460" s="100">
        <v>43790</v>
      </c>
      <c r="B1460" s="77" t="s">
        <v>20</v>
      </c>
      <c r="C1460" s="97"/>
      <c r="D1460" s="97"/>
      <c r="E1460" s="98">
        <v>0.3</v>
      </c>
      <c r="F1460" s="38" t="s">
        <v>513</v>
      </c>
    </row>
    <row r="1461" spans="1:6" ht="27.75" customHeight="1">
      <c r="A1461" s="100">
        <v>43790</v>
      </c>
      <c r="B1461" s="77" t="s">
        <v>20</v>
      </c>
      <c r="C1461" s="97"/>
      <c r="D1461" s="97"/>
      <c r="E1461" s="98">
        <v>0.77</v>
      </c>
      <c r="F1461" s="38" t="s">
        <v>513</v>
      </c>
    </row>
    <row r="1462" spans="1:6" ht="27.75" customHeight="1">
      <c r="A1462" s="100">
        <v>43790</v>
      </c>
      <c r="B1462" s="59" t="s">
        <v>695</v>
      </c>
      <c r="C1462" s="97"/>
      <c r="D1462" s="97"/>
      <c r="E1462" s="98">
        <v>250</v>
      </c>
      <c r="F1462" s="36" t="s">
        <v>34</v>
      </c>
    </row>
    <row r="1463" spans="1:6" ht="51.75" customHeight="1">
      <c r="A1463" s="100">
        <v>43790</v>
      </c>
      <c r="B1463" s="59" t="s">
        <v>707</v>
      </c>
      <c r="C1463" s="97"/>
      <c r="D1463" s="97"/>
      <c r="E1463" s="98">
        <v>7600</v>
      </c>
      <c r="F1463" s="131" t="s">
        <v>34</v>
      </c>
    </row>
    <row r="1464" spans="1:6" ht="27.75" customHeight="1">
      <c r="A1464" s="100">
        <v>43791</v>
      </c>
      <c r="B1464" s="77" t="s">
        <v>20</v>
      </c>
      <c r="C1464" s="97"/>
      <c r="D1464" s="97"/>
      <c r="E1464" s="98">
        <v>0.12</v>
      </c>
      <c r="F1464" s="38" t="s">
        <v>513</v>
      </c>
    </row>
    <row r="1465" spans="1:6" ht="27.75" customHeight="1">
      <c r="A1465" s="100">
        <v>43791</v>
      </c>
      <c r="B1465" s="77" t="s">
        <v>20</v>
      </c>
      <c r="C1465" s="97"/>
      <c r="D1465" s="97"/>
      <c r="E1465" s="98">
        <v>0.41</v>
      </c>
      <c r="F1465" s="38" t="s">
        <v>513</v>
      </c>
    </row>
    <row r="1466" spans="1:6" ht="27.75" customHeight="1">
      <c r="A1466" s="100">
        <v>43791</v>
      </c>
      <c r="B1466" s="77" t="s">
        <v>696</v>
      </c>
      <c r="C1466" s="97" t="s">
        <v>697</v>
      </c>
      <c r="D1466" s="97" t="s">
        <v>698</v>
      </c>
      <c r="E1466" s="98">
        <v>0.62</v>
      </c>
      <c r="F1466" s="38" t="s">
        <v>513</v>
      </c>
    </row>
    <row r="1467" spans="1:6" ht="27.75" customHeight="1">
      <c r="A1467" s="100">
        <v>43791</v>
      </c>
      <c r="B1467" s="77" t="s">
        <v>20</v>
      </c>
      <c r="C1467" s="97"/>
      <c r="D1467" s="97"/>
      <c r="E1467" s="98">
        <v>0.7</v>
      </c>
      <c r="F1467" s="38" t="s">
        <v>513</v>
      </c>
    </row>
    <row r="1468" spans="1:6" ht="27.75" customHeight="1">
      <c r="A1468" s="100">
        <v>43791</v>
      </c>
      <c r="B1468" s="18" t="s">
        <v>699</v>
      </c>
      <c r="C1468" s="97"/>
      <c r="D1468" s="97"/>
      <c r="E1468" s="98">
        <v>700</v>
      </c>
      <c r="F1468" s="36" t="s">
        <v>660</v>
      </c>
    </row>
    <row r="1469" spans="1:6" ht="27.75" customHeight="1">
      <c r="A1469" s="100">
        <v>43791</v>
      </c>
      <c r="B1469" s="18" t="s">
        <v>699</v>
      </c>
      <c r="C1469" s="97"/>
      <c r="D1469" s="97"/>
      <c r="E1469" s="98">
        <v>700</v>
      </c>
      <c r="F1469" s="36" t="s">
        <v>644</v>
      </c>
    </row>
    <row r="1470" spans="1:6" ht="27.75" customHeight="1">
      <c r="A1470" s="100">
        <v>43793</v>
      </c>
      <c r="B1470" s="77" t="s">
        <v>20</v>
      </c>
      <c r="C1470" s="97"/>
      <c r="D1470" s="97"/>
      <c r="E1470" s="98">
        <v>0.06</v>
      </c>
      <c r="F1470" s="38" t="s">
        <v>513</v>
      </c>
    </row>
    <row r="1471" spans="1:6" ht="27.75" customHeight="1">
      <c r="A1471" s="100">
        <v>43793</v>
      </c>
      <c r="B1471" s="77" t="s">
        <v>20</v>
      </c>
      <c r="C1471" s="97"/>
      <c r="D1471" s="97"/>
      <c r="E1471" s="98">
        <v>0.07</v>
      </c>
      <c r="F1471" s="38" t="s">
        <v>513</v>
      </c>
    </row>
    <row r="1472" spans="1:6" ht="27.75" customHeight="1">
      <c r="A1472" s="100">
        <v>43793</v>
      </c>
      <c r="B1472" s="77" t="s">
        <v>20</v>
      </c>
      <c r="C1472" s="97"/>
      <c r="D1472" s="97"/>
      <c r="E1472" s="98">
        <v>0.1</v>
      </c>
      <c r="F1472" s="38" t="s">
        <v>513</v>
      </c>
    </row>
    <row r="1473" spans="1:6" ht="27.75" customHeight="1">
      <c r="A1473" s="100">
        <v>43793</v>
      </c>
      <c r="B1473" s="77" t="s">
        <v>700</v>
      </c>
      <c r="C1473" s="97" t="s">
        <v>701</v>
      </c>
      <c r="D1473" s="97" t="s">
        <v>702</v>
      </c>
      <c r="E1473" s="98">
        <v>0.21</v>
      </c>
      <c r="F1473" s="38" t="s">
        <v>513</v>
      </c>
    </row>
    <row r="1474" spans="1:6" ht="27.75" customHeight="1">
      <c r="A1474" s="100">
        <v>43793</v>
      </c>
      <c r="B1474" s="77" t="s">
        <v>703</v>
      </c>
      <c r="C1474" s="97" t="s">
        <v>704</v>
      </c>
      <c r="D1474" s="97"/>
      <c r="E1474" s="98">
        <v>0.22</v>
      </c>
      <c r="F1474" s="38" t="s">
        <v>513</v>
      </c>
    </row>
    <row r="1475" spans="1:6" ht="27.75" customHeight="1">
      <c r="A1475" s="100">
        <v>43793</v>
      </c>
      <c r="B1475" s="77" t="s">
        <v>20</v>
      </c>
      <c r="C1475" s="97"/>
      <c r="D1475" s="97"/>
      <c r="E1475" s="98">
        <v>0.24</v>
      </c>
      <c r="F1475" s="38" t="s">
        <v>513</v>
      </c>
    </row>
    <row r="1476" spans="1:6" ht="27.75" customHeight="1">
      <c r="A1476" s="100">
        <v>43793</v>
      </c>
      <c r="B1476" s="77" t="s">
        <v>20</v>
      </c>
      <c r="C1476" s="97"/>
      <c r="D1476" s="97"/>
      <c r="E1476" s="98">
        <v>0.25</v>
      </c>
      <c r="F1476" s="38" t="s">
        <v>513</v>
      </c>
    </row>
    <row r="1477" spans="1:6" ht="27.75" customHeight="1">
      <c r="A1477" s="100">
        <v>43793</v>
      </c>
      <c r="B1477" s="77" t="s">
        <v>20</v>
      </c>
      <c r="C1477" s="97"/>
      <c r="D1477" s="97"/>
      <c r="E1477" s="98">
        <v>0.25</v>
      </c>
      <c r="F1477" s="38" t="s">
        <v>513</v>
      </c>
    </row>
    <row r="1478" spans="1:6" ht="27.75" customHeight="1">
      <c r="A1478" s="100">
        <v>43793</v>
      </c>
      <c r="B1478" s="77" t="s">
        <v>705</v>
      </c>
      <c r="C1478" s="97" t="s">
        <v>119</v>
      </c>
      <c r="D1478" s="97" t="s">
        <v>706</v>
      </c>
      <c r="E1478" s="98">
        <v>0.33</v>
      </c>
      <c r="F1478" s="38" t="s">
        <v>513</v>
      </c>
    </row>
    <row r="1479" spans="1:6" ht="27.75" customHeight="1">
      <c r="A1479" s="100">
        <v>43793</v>
      </c>
      <c r="B1479" s="77" t="s">
        <v>20</v>
      </c>
      <c r="C1479" s="97"/>
      <c r="D1479" s="97"/>
      <c r="E1479" s="98">
        <v>0.42</v>
      </c>
      <c r="F1479" s="38" t="s">
        <v>513</v>
      </c>
    </row>
    <row r="1480" spans="1:6" ht="27.75" customHeight="1">
      <c r="A1480" s="100">
        <v>43793</v>
      </c>
      <c r="B1480" s="77" t="s">
        <v>20</v>
      </c>
      <c r="C1480" s="97"/>
      <c r="D1480" s="97"/>
      <c r="E1480" s="98">
        <v>0.75</v>
      </c>
      <c r="F1480" s="38" t="s">
        <v>513</v>
      </c>
    </row>
    <row r="1481" spans="1:6" ht="27.75" customHeight="1">
      <c r="A1481" s="100">
        <v>43795</v>
      </c>
      <c r="B1481" s="77" t="s">
        <v>20</v>
      </c>
      <c r="C1481" s="97"/>
      <c r="D1481" s="97"/>
      <c r="E1481" s="98">
        <v>0.06</v>
      </c>
      <c r="F1481" s="38" t="s">
        <v>513</v>
      </c>
    </row>
    <row r="1482" spans="1:6" ht="27.75" customHeight="1">
      <c r="A1482" s="100">
        <v>43795</v>
      </c>
      <c r="B1482" s="77" t="s">
        <v>20</v>
      </c>
      <c r="C1482" s="97"/>
      <c r="D1482" s="97"/>
      <c r="E1482" s="98">
        <v>0.09</v>
      </c>
      <c r="F1482" s="38" t="s">
        <v>513</v>
      </c>
    </row>
    <row r="1483" spans="1:6" ht="27.75" customHeight="1">
      <c r="A1483" s="100">
        <v>43795</v>
      </c>
      <c r="B1483" s="77" t="s">
        <v>20</v>
      </c>
      <c r="C1483" s="97"/>
      <c r="D1483" s="97"/>
      <c r="E1483" s="98">
        <v>0.35</v>
      </c>
      <c r="F1483" s="38" t="s">
        <v>513</v>
      </c>
    </row>
    <row r="1484" spans="1:6" ht="27.75" customHeight="1">
      <c r="A1484" s="100">
        <v>43795</v>
      </c>
      <c r="B1484" s="77" t="s">
        <v>20</v>
      </c>
      <c r="C1484" s="97"/>
      <c r="D1484" s="97"/>
      <c r="E1484" s="98">
        <v>0.42</v>
      </c>
      <c r="F1484" s="38" t="s">
        <v>513</v>
      </c>
    </row>
    <row r="1485" spans="1:6" ht="27.75" customHeight="1">
      <c r="A1485" s="100">
        <v>43795</v>
      </c>
      <c r="B1485" s="77" t="s">
        <v>20</v>
      </c>
      <c r="C1485" s="97"/>
      <c r="D1485" s="97"/>
      <c r="E1485" s="98">
        <v>0.61</v>
      </c>
      <c r="F1485" s="38" t="s">
        <v>513</v>
      </c>
    </row>
    <row r="1486" spans="1:6" ht="27.75" customHeight="1">
      <c r="A1486" s="100">
        <v>43795</v>
      </c>
      <c r="B1486" s="77" t="s">
        <v>20</v>
      </c>
      <c r="C1486" s="97"/>
      <c r="D1486" s="97"/>
      <c r="E1486" s="98">
        <v>0.66</v>
      </c>
      <c r="F1486" s="38" t="s">
        <v>513</v>
      </c>
    </row>
    <row r="1487" spans="1:6" ht="27.75" customHeight="1">
      <c r="A1487" s="100">
        <v>43796</v>
      </c>
      <c r="B1487" s="77" t="s">
        <v>20</v>
      </c>
      <c r="C1487" s="97"/>
      <c r="D1487" s="97"/>
      <c r="E1487" s="98">
        <v>0.05</v>
      </c>
      <c r="F1487" s="38" t="s">
        <v>513</v>
      </c>
    </row>
    <row r="1488" spans="1:6" ht="27.75" customHeight="1">
      <c r="A1488" s="100">
        <v>43796</v>
      </c>
      <c r="B1488" s="77" t="s">
        <v>20</v>
      </c>
      <c r="C1488" s="97"/>
      <c r="D1488" s="97"/>
      <c r="E1488" s="98">
        <v>0.34</v>
      </c>
      <c r="F1488" s="38" t="s">
        <v>513</v>
      </c>
    </row>
    <row r="1489" spans="1:6" ht="27.75" customHeight="1">
      <c r="A1489" s="100">
        <v>43796</v>
      </c>
      <c r="B1489" s="18" t="s">
        <v>710</v>
      </c>
      <c r="C1489" s="97" t="s">
        <v>711</v>
      </c>
      <c r="D1489" s="97" t="s">
        <v>712</v>
      </c>
      <c r="E1489" s="98">
        <v>50</v>
      </c>
      <c r="F1489" s="36" t="s">
        <v>709</v>
      </c>
    </row>
    <row r="1490" spans="1:6" ht="27.75" customHeight="1">
      <c r="A1490" s="100">
        <v>43796</v>
      </c>
      <c r="B1490" s="18" t="s">
        <v>118</v>
      </c>
      <c r="C1490" s="97" t="s">
        <v>119</v>
      </c>
      <c r="D1490" s="97" t="s">
        <v>120</v>
      </c>
      <c r="E1490" s="98">
        <v>2000</v>
      </c>
      <c r="F1490" s="36" t="s">
        <v>709</v>
      </c>
    </row>
    <row r="1491" spans="1:6" ht="27.75" customHeight="1">
      <c r="A1491" s="100">
        <v>43796</v>
      </c>
      <c r="B1491" s="18" t="s">
        <v>713</v>
      </c>
      <c r="C1491" s="97" t="s">
        <v>145</v>
      </c>
      <c r="D1491" s="97" t="s">
        <v>714</v>
      </c>
      <c r="E1491" s="98">
        <v>5000</v>
      </c>
      <c r="F1491" s="36" t="s">
        <v>709</v>
      </c>
    </row>
    <row r="1492" spans="1:6" ht="27.75" customHeight="1">
      <c r="A1492" s="100">
        <v>43796</v>
      </c>
      <c r="B1492" s="18" t="s">
        <v>881</v>
      </c>
      <c r="C1492" s="97"/>
      <c r="D1492" s="97"/>
      <c r="E1492" s="98">
        <v>700</v>
      </c>
      <c r="F1492" s="36" t="s">
        <v>518</v>
      </c>
    </row>
    <row r="1493" spans="1:6" ht="27.75" customHeight="1">
      <c r="A1493" s="100">
        <v>43796</v>
      </c>
      <c r="B1493" s="18" t="s">
        <v>881</v>
      </c>
      <c r="C1493" s="97"/>
      <c r="D1493" s="97"/>
      <c r="E1493" s="98">
        <v>700</v>
      </c>
      <c r="F1493" s="36" t="s">
        <v>518</v>
      </c>
    </row>
    <row r="1494" spans="1:6" ht="27.75" customHeight="1">
      <c r="A1494" s="100">
        <v>43796</v>
      </c>
      <c r="B1494" s="18" t="s">
        <v>881</v>
      </c>
      <c r="C1494" s="97"/>
      <c r="D1494" s="97"/>
      <c r="E1494" s="98">
        <v>100</v>
      </c>
      <c r="F1494" s="36" t="s">
        <v>518</v>
      </c>
    </row>
    <row r="1495" spans="1:6" ht="22.5" customHeight="1">
      <c r="A1495" s="100">
        <v>43796</v>
      </c>
      <c r="B1495" s="77" t="s">
        <v>715</v>
      </c>
      <c r="C1495" s="97"/>
      <c r="D1495" s="97"/>
      <c r="E1495" s="98">
        <v>2200</v>
      </c>
      <c r="F1495" s="36" t="s">
        <v>513</v>
      </c>
    </row>
    <row r="1496" spans="1:6" ht="24" customHeight="1">
      <c r="A1496" s="100">
        <v>43796</v>
      </c>
      <c r="B1496" s="77" t="s">
        <v>715</v>
      </c>
      <c r="C1496" s="97"/>
      <c r="D1496" s="97"/>
      <c r="E1496" s="98">
        <v>5100</v>
      </c>
      <c r="F1496" s="36" t="s">
        <v>660</v>
      </c>
    </row>
    <row r="1497" spans="1:6" ht="28.5" customHeight="1">
      <c r="A1497" s="100">
        <v>43796</v>
      </c>
      <c r="B1497" s="77" t="s">
        <v>715</v>
      </c>
      <c r="C1497" s="97"/>
      <c r="D1497" s="97"/>
      <c r="E1497" s="98">
        <v>16130</v>
      </c>
      <c r="F1497" s="36" t="s">
        <v>709</v>
      </c>
    </row>
    <row r="1498" spans="1:6" ht="28.5" customHeight="1">
      <c r="A1498" s="100">
        <v>43797</v>
      </c>
      <c r="B1498" s="59" t="s">
        <v>20</v>
      </c>
      <c r="C1498" s="97"/>
      <c r="D1498" s="97"/>
      <c r="E1498" s="98">
        <v>0.08</v>
      </c>
      <c r="F1498" s="36" t="s">
        <v>513</v>
      </c>
    </row>
    <row r="1499" spans="1:6" ht="28.5" customHeight="1">
      <c r="A1499" s="100">
        <v>43797</v>
      </c>
      <c r="B1499" s="59" t="s">
        <v>75</v>
      </c>
      <c r="C1499" s="97" t="s">
        <v>67</v>
      </c>
      <c r="D1499" s="97" t="s">
        <v>76</v>
      </c>
      <c r="E1499" s="98">
        <v>300</v>
      </c>
      <c r="F1499" s="36" t="s">
        <v>709</v>
      </c>
    </row>
    <row r="1500" spans="1:6" ht="28.5" customHeight="1">
      <c r="A1500" s="100">
        <v>43797</v>
      </c>
      <c r="B1500" s="59" t="s">
        <v>447</v>
      </c>
      <c r="C1500" s="97"/>
      <c r="D1500" s="97"/>
      <c r="E1500" s="98">
        <v>5000</v>
      </c>
      <c r="F1500" s="36" t="s">
        <v>513</v>
      </c>
    </row>
    <row r="1501" spans="1:6" ht="28.5" customHeight="1">
      <c r="A1501" s="100">
        <v>43797</v>
      </c>
      <c r="B1501" s="77" t="s">
        <v>717</v>
      </c>
      <c r="C1501" s="97"/>
      <c r="D1501" s="97"/>
      <c r="E1501" s="98">
        <v>7100</v>
      </c>
      <c r="F1501" s="36" t="s">
        <v>513</v>
      </c>
    </row>
    <row r="1502" spans="1:6" ht="28.5" customHeight="1">
      <c r="A1502" s="100">
        <v>43797</v>
      </c>
      <c r="B1502" s="77" t="s">
        <v>717</v>
      </c>
      <c r="C1502" s="97"/>
      <c r="D1502" s="97"/>
      <c r="E1502" s="98">
        <v>2000</v>
      </c>
      <c r="F1502" s="36" t="s">
        <v>660</v>
      </c>
    </row>
    <row r="1503" spans="1:6" ht="28.5" customHeight="1">
      <c r="A1503" s="100">
        <v>43797</v>
      </c>
      <c r="B1503" s="77" t="s">
        <v>717</v>
      </c>
      <c r="C1503" s="97"/>
      <c r="D1503" s="97"/>
      <c r="E1503" s="98">
        <v>31530</v>
      </c>
      <c r="F1503" s="36" t="s">
        <v>709</v>
      </c>
    </row>
    <row r="1504" spans="1:6" ht="28.5" customHeight="1">
      <c r="A1504" s="100">
        <v>43797</v>
      </c>
      <c r="B1504" s="18" t="s">
        <v>718</v>
      </c>
      <c r="C1504" s="97"/>
      <c r="D1504" s="97"/>
      <c r="E1504" s="98">
        <v>5100</v>
      </c>
      <c r="F1504" s="36" t="s">
        <v>709</v>
      </c>
    </row>
    <row r="1505" spans="1:6" ht="28.5" customHeight="1">
      <c r="A1505" s="100">
        <v>43798</v>
      </c>
      <c r="B1505" s="77" t="s">
        <v>20</v>
      </c>
      <c r="C1505" s="97"/>
      <c r="D1505" s="97"/>
      <c r="E1505" s="98">
        <v>0.06</v>
      </c>
      <c r="F1505" s="36" t="s">
        <v>513</v>
      </c>
    </row>
    <row r="1506" spans="1:6" ht="28.5" customHeight="1">
      <c r="A1506" s="100">
        <v>43798</v>
      </c>
      <c r="B1506" s="77" t="s">
        <v>20</v>
      </c>
      <c r="C1506" s="97"/>
      <c r="D1506" s="97"/>
      <c r="E1506" s="98">
        <v>0.06</v>
      </c>
      <c r="F1506" s="36" t="s">
        <v>513</v>
      </c>
    </row>
    <row r="1507" spans="1:6" ht="28.5" customHeight="1">
      <c r="A1507" s="100">
        <v>43798</v>
      </c>
      <c r="B1507" s="77" t="s">
        <v>20</v>
      </c>
      <c r="C1507" s="97"/>
      <c r="D1507" s="97"/>
      <c r="E1507" s="98">
        <v>0.2</v>
      </c>
      <c r="F1507" s="36" t="s">
        <v>513</v>
      </c>
    </row>
    <row r="1508" spans="1:6" ht="28.5" customHeight="1">
      <c r="A1508" s="100">
        <v>43798</v>
      </c>
      <c r="B1508" s="77" t="s">
        <v>20</v>
      </c>
      <c r="C1508" s="97"/>
      <c r="D1508" s="97"/>
      <c r="E1508" s="98">
        <v>0.4</v>
      </c>
      <c r="F1508" s="36" t="s">
        <v>513</v>
      </c>
    </row>
    <row r="1509" spans="1:6" ht="28.5" customHeight="1">
      <c r="A1509" s="100">
        <v>43798</v>
      </c>
      <c r="B1509" s="59" t="s">
        <v>719</v>
      </c>
      <c r="C1509" s="97" t="s">
        <v>582</v>
      </c>
      <c r="D1509" s="97" t="s">
        <v>720</v>
      </c>
      <c r="E1509" s="98">
        <v>300</v>
      </c>
      <c r="F1509" s="36" t="s">
        <v>513</v>
      </c>
    </row>
    <row r="1510" spans="1:6" ht="28.5" customHeight="1">
      <c r="A1510" s="100">
        <v>43798</v>
      </c>
      <c r="B1510" s="77" t="s">
        <v>721</v>
      </c>
      <c r="C1510" s="97"/>
      <c r="D1510" s="97"/>
      <c r="E1510" s="98">
        <v>300</v>
      </c>
      <c r="F1510" s="36" t="s">
        <v>513</v>
      </c>
    </row>
    <row r="1511" spans="1:6" ht="27.75" customHeight="1">
      <c r="A1511" s="100">
        <v>43798</v>
      </c>
      <c r="B1511" s="77" t="s">
        <v>721</v>
      </c>
      <c r="C1511" s="97"/>
      <c r="D1511" s="97"/>
      <c r="E1511" s="20">
        <v>6450</v>
      </c>
      <c r="F1511" s="36" t="s">
        <v>709</v>
      </c>
    </row>
    <row r="1512" spans="1:6" ht="32.25" customHeight="1">
      <c r="A1512" s="100">
        <v>43798</v>
      </c>
      <c r="B1512" s="18" t="s">
        <v>59</v>
      </c>
      <c r="C1512" s="97"/>
      <c r="D1512" s="97"/>
      <c r="E1512" s="20">
        <v>20000</v>
      </c>
      <c r="F1512" s="116" t="s">
        <v>513</v>
      </c>
    </row>
    <row r="1513" spans="1:6" ht="30" customHeight="1">
      <c r="A1513" s="100">
        <v>43798</v>
      </c>
      <c r="B1513" s="18" t="s">
        <v>59</v>
      </c>
      <c r="C1513" s="97"/>
      <c r="D1513" s="97"/>
      <c r="E1513" s="20">
        <v>20180</v>
      </c>
      <c r="F1513" s="116" t="s">
        <v>660</v>
      </c>
    </row>
    <row r="1514" spans="1:6" ht="27.75" customHeight="1">
      <c r="A1514" s="100">
        <v>43798</v>
      </c>
      <c r="B1514" s="18" t="s">
        <v>59</v>
      </c>
      <c r="C1514" s="97"/>
      <c r="D1514" s="97"/>
      <c r="E1514" s="20">
        <f>27980-E1513</f>
        <v>7800</v>
      </c>
      <c r="F1514" s="116" t="s">
        <v>513</v>
      </c>
    </row>
    <row r="1515" spans="1:6" ht="33" customHeight="1">
      <c r="A1515" s="100">
        <v>43798</v>
      </c>
      <c r="B1515" s="18" t="s">
        <v>59</v>
      </c>
      <c r="C1515" s="97"/>
      <c r="D1515" s="97"/>
      <c r="E1515" s="20">
        <v>30000</v>
      </c>
      <c r="F1515" s="116" t="s">
        <v>644</v>
      </c>
    </row>
    <row r="1516" spans="1:6" ht="37.5" customHeight="1">
      <c r="A1516" s="100">
        <v>43798</v>
      </c>
      <c r="B1516" s="18" t="s">
        <v>59</v>
      </c>
      <c r="C1516" s="97"/>
      <c r="D1516" s="97"/>
      <c r="E1516" s="20">
        <v>10970</v>
      </c>
      <c r="F1516" s="116" t="s">
        <v>599</v>
      </c>
    </row>
    <row r="1517" spans="1:6" ht="34.5" customHeight="1">
      <c r="A1517" s="100">
        <v>43798</v>
      </c>
      <c r="B1517" s="18" t="s">
        <v>59</v>
      </c>
      <c r="C1517" s="97"/>
      <c r="D1517" s="97"/>
      <c r="E1517" s="20">
        <f>16070-E1516</f>
        <v>5100</v>
      </c>
      <c r="F1517" s="116" t="s">
        <v>513</v>
      </c>
    </row>
    <row r="1518" spans="1:6" ht="36.75" customHeight="1">
      <c r="A1518" s="100">
        <v>43798</v>
      </c>
      <c r="B1518" s="18" t="s">
        <v>59</v>
      </c>
      <c r="C1518" s="97"/>
      <c r="D1518" s="97"/>
      <c r="E1518" s="20">
        <v>3440</v>
      </c>
      <c r="F1518" s="116" t="s">
        <v>709</v>
      </c>
    </row>
    <row r="1519" spans="1:6" ht="35.25" customHeight="1">
      <c r="A1519" s="100">
        <v>43798</v>
      </c>
      <c r="B1519" s="18" t="s">
        <v>59</v>
      </c>
      <c r="C1519" s="97"/>
      <c r="D1519" s="97"/>
      <c r="E1519" s="20">
        <f>35000-E1518</f>
        <v>31560</v>
      </c>
      <c r="F1519" s="116" t="s">
        <v>513</v>
      </c>
    </row>
    <row r="1520" spans="1:6" ht="27.75" customHeight="1">
      <c r="A1520" s="100">
        <v>43798</v>
      </c>
      <c r="B1520" s="18" t="s">
        <v>722</v>
      </c>
      <c r="C1520" s="97"/>
      <c r="D1520" s="97"/>
      <c r="E1520" s="20">
        <v>200</v>
      </c>
      <c r="F1520" s="116" t="s">
        <v>513</v>
      </c>
    </row>
    <row r="1521" spans="1:6" ht="27.75" customHeight="1">
      <c r="A1521" s="100">
        <v>43799</v>
      </c>
      <c r="B1521" s="77" t="s">
        <v>723</v>
      </c>
      <c r="C1521" s="97"/>
      <c r="D1521" s="97"/>
      <c r="E1521" s="20">
        <v>2550</v>
      </c>
      <c r="F1521" s="116" t="s">
        <v>513</v>
      </c>
    </row>
    <row r="1522" spans="1:6" ht="27.75" customHeight="1">
      <c r="A1522" s="100">
        <v>43800</v>
      </c>
      <c r="B1522" s="77" t="s">
        <v>20</v>
      </c>
      <c r="C1522" s="97"/>
      <c r="D1522" s="97"/>
      <c r="E1522" s="20">
        <v>0.01</v>
      </c>
      <c r="F1522" s="116" t="s">
        <v>513</v>
      </c>
    </row>
    <row r="1523" spans="1:6" ht="27.75" customHeight="1">
      <c r="A1523" s="100">
        <v>43800</v>
      </c>
      <c r="B1523" s="77" t="s">
        <v>20</v>
      </c>
      <c r="C1523" s="97"/>
      <c r="D1523" s="97"/>
      <c r="E1523" s="20">
        <v>0.02</v>
      </c>
      <c r="F1523" s="116" t="s">
        <v>513</v>
      </c>
    </row>
    <row r="1524" spans="1:6" ht="27.75" customHeight="1">
      <c r="A1524" s="100">
        <v>43800</v>
      </c>
      <c r="B1524" s="77" t="s">
        <v>20</v>
      </c>
      <c r="C1524" s="97"/>
      <c r="D1524" s="97"/>
      <c r="E1524" s="20">
        <v>0.08</v>
      </c>
      <c r="F1524" s="116" t="s">
        <v>513</v>
      </c>
    </row>
    <row r="1525" spans="1:6" ht="27.75" customHeight="1">
      <c r="A1525" s="100">
        <v>43800</v>
      </c>
      <c r="B1525" s="77" t="s">
        <v>20</v>
      </c>
      <c r="C1525" s="97"/>
      <c r="D1525" s="97"/>
      <c r="E1525" s="20">
        <v>0.2</v>
      </c>
      <c r="F1525" s="116" t="s">
        <v>513</v>
      </c>
    </row>
    <row r="1526" spans="1:6" ht="27.75" customHeight="1">
      <c r="A1526" s="100">
        <v>43800</v>
      </c>
      <c r="B1526" s="77" t="s">
        <v>20</v>
      </c>
      <c r="C1526" s="97"/>
      <c r="D1526" s="97"/>
      <c r="E1526" s="20">
        <v>0.32</v>
      </c>
      <c r="F1526" s="116" t="s">
        <v>513</v>
      </c>
    </row>
    <row r="1527" spans="1:6" ht="27.75" customHeight="1">
      <c r="A1527" s="100">
        <v>43800</v>
      </c>
      <c r="B1527" s="77" t="s">
        <v>20</v>
      </c>
      <c r="C1527" s="97"/>
      <c r="D1527" s="97"/>
      <c r="E1527" s="20">
        <v>0.33</v>
      </c>
      <c r="F1527" s="116" t="s">
        <v>513</v>
      </c>
    </row>
    <row r="1528" spans="1:6" ht="27.75" customHeight="1">
      <c r="A1528" s="100">
        <v>43800</v>
      </c>
      <c r="B1528" s="18" t="s">
        <v>724</v>
      </c>
      <c r="C1528" s="97" t="s">
        <v>725</v>
      </c>
      <c r="D1528" s="97" t="s">
        <v>726</v>
      </c>
      <c r="E1528" s="20">
        <v>200</v>
      </c>
      <c r="F1528" s="116" t="s">
        <v>513</v>
      </c>
    </row>
    <row r="1529" spans="1:6" ht="27.75" customHeight="1">
      <c r="A1529" s="100">
        <v>43801</v>
      </c>
      <c r="B1529" s="77" t="s">
        <v>728</v>
      </c>
      <c r="C1529" s="97"/>
      <c r="D1529" s="97"/>
      <c r="E1529" s="20">
        <v>400</v>
      </c>
      <c r="F1529" s="116" t="s">
        <v>513</v>
      </c>
    </row>
    <row r="1530" spans="1:6" ht="27.75" customHeight="1">
      <c r="A1530" s="100">
        <v>43801</v>
      </c>
      <c r="B1530" s="77" t="s">
        <v>727</v>
      </c>
      <c r="C1530" s="97"/>
      <c r="D1530" s="97"/>
      <c r="E1530" s="20">
        <v>100</v>
      </c>
      <c r="F1530" s="131" t="s">
        <v>34</v>
      </c>
    </row>
    <row r="1531" spans="1:6" ht="27.75" customHeight="1">
      <c r="A1531" s="100">
        <v>43801</v>
      </c>
      <c r="B1531" s="77" t="s">
        <v>727</v>
      </c>
      <c r="C1531" s="97"/>
      <c r="D1531" s="97"/>
      <c r="E1531" s="20">
        <v>100</v>
      </c>
      <c r="F1531" s="116" t="s">
        <v>644</v>
      </c>
    </row>
    <row r="1532" spans="1:6" ht="27.75" customHeight="1">
      <c r="A1532" s="100">
        <v>43801</v>
      </c>
      <c r="B1532" s="59" t="s">
        <v>729</v>
      </c>
      <c r="C1532" s="97"/>
      <c r="D1532" s="97"/>
      <c r="E1532" s="20">
        <v>200</v>
      </c>
      <c r="F1532" s="116" t="s">
        <v>34</v>
      </c>
    </row>
    <row r="1533" spans="1:6" ht="27.75" customHeight="1">
      <c r="A1533" s="100">
        <v>43801</v>
      </c>
      <c r="B1533" s="59" t="s">
        <v>730</v>
      </c>
      <c r="C1533" s="97"/>
      <c r="D1533" s="97"/>
      <c r="E1533" s="20">
        <v>100</v>
      </c>
      <c r="F1533" s="116" t="s">
        <v>34</v>
      </c>
    </row>
    <row r="1534" spans="1:6" ht="27.75" customHeight="1">
      <c r="A1534" s="100">
        <v>43801</v>
      </c>
      <c r="B1534" s="59" t="s">
        <v>164</v>
      </c>
      <c r="C1534" s="97" t="s">
        <v>119</v>
      </c>
      <c r="D1534" s="97" t="s">
        <v>165</v>
      </c>
      <c r="E1534" s="20">
        <v>7000</v>
      </c>
      <c r="F1534" s="116" t="s">
        <v>513</v>
      </c>
    </row>
    <row r="1535" spans="1:6" ht="27.75" customHeight="1">
      <c r="A1535" s="100">
        <v>43801</v>
      </c>
      <c r="B1535" s="18" t="s">
        <v>731</v>
      </c>
      <c r="C1535" s="97"/>
      <c r="D1535" s="97"/>
      <c r="E1535" s="20">
        <v>700</v>
      </c>
      <c r="F1535" s="116" t="s">
        <v>513</v>
      </c>
    </row>
    <row r="1536" spans="1:6" ht="27.75" customHeight="1">
      <c r="A1536" s="100">
        <v>43801</v>
      </c>
      <c r="B1536" s="18" t="s">
        <v>731</v>
      </c>
      <c r="C1536" s="97"/>
      <c r="D1536" s="97"/>
      <c r="E1536" s="20">
        <v>700</v>
      </c>
      <c r="F1536" s="116" t="s">
        <v>518</v>
      </c>
    </row>
    <row r="1537" spans="1:6" ht="27.75" customHeight="1">
      <c r="A1537" s="100">
        <v>43801</v>
      </c>
      <c r="B1537" s="18" t="s">
        <v>731</v>
      </c>
      <c r="C1537" s="97"/>
      <c r="D1537" s="97"/>
      <c r="E1537" s="20">
        <v>700</v>
      </c>
      <c r="F1537" s="116" t="s">
        <v>644</v>
      </c>
    </row>
    <row r="1538" spans="1:6" ht="27.75" customHeight="1">
      <c r="A1538" s="100">
        <v>43802</v>
      </c>
      <c r="B1538" s="77" t="s">
        <v>20</v>
      </c>
      <c r="C1538" s="97"/>
      <c r="D1538" s="97"/>
      <c r="E1538" s="20">
        <v>0.07</v>
      </c>
      <c r="F1538" s="116" t="s">
        <v>513</v>
      </c>
    </row>
    <row r="1539" spans="1:6" ht="27.75" customHeight="1">
      <c r="A1539" s="100">
        <v>43802</v>
      </c>
      <c r="B1539" s="77" t="s">
        <v>20</v>
      </c>
      <c r="C1539" s="97"/>
      <c r="D1539" s="97"/>
      <c r="E1539" s="20">
        <v>0.22</v>
      </c>
      <c r="F1539" s="116" t="s">
        <v>513</v>
      </c>
    </row>
    <row r="1540" spans="1:6" ht="27.75" customHeight="1">
      <c r="A1540" s="100">
        <v>43802</v>
      </c>
      <c r="B1540" s="77" t="s">
        <v>20</v>
      </c>
      <c r="C1540" s="97"/>
      <c r="D1540" s="97"/>
      <c r="E1540" s="20">
        <v>0.3</v>
      </c>
      <c r="F1540" s="116" t="s">
        <v>513</v>
      </c>
    </row>
    <row r="1541" spans="1:6" ht="27.75" customHeight="1">
      <c r="A1541" s="100">
        <v>43802</v>
      </c>
      <c r="B1541" s="77" t="s">
        <v>20</v>
      </c>
      <c r="C1541" s="97"/>
      <c r="D1541" s="97"/>
      <c r="E1541" s="20">
        <v>0.42</v>
      </c>
      <c r="F1541" s="116" t="s">
        <v>513</v>
      </c>
    </row>
    <row r="1542" spans="1:6" ht="27.75" customHeight="1">
      <c r="A1542" s="100">
        <v>43802</v>
      </c>
      <c r="B1542" s="77" t="s">
        <v>732</v>
      </c>
      <c r="C1542" s="97"/>
      <c r="D1542" s="97"/>
      <c r="E1542" s="20">
        <v>100</v>
      </c>
      <c r="F1542" s="116" t="s">
        <v>513</v>
      </c>
    </row>
    <row r="1543" spans="1:6" ht="27.75" customHeight="1">
      <c r="A1543" s="100">
        <v>43803</v>
      </c>
      <c r="B1543" s="77" t="s">
        <v>20</v>
      </c>
      <c r="C1543" s="97"/>
      <c r="D1543" s="97"/>
      <c r="E1543" s="20">
        <v>0.06</v>
      </c>
      <c r="F1543" s="116" t="s">
        <v>513</v>
      </c>
    </row>
    <row r="1544" spans="1:6" ht="27.75" customHeight="1">
      <c r="A1544" s="100">
        <v>43803</v>
      </c>
      <c r="B1544" s="77" t="s">
        <v>20</v>
      </c>
      <c r="C1544" s="97"/>
      <c r="D1544" s="97"/>
      <c r="E1544" s="20">
        <v>0.32</v>
      </c>
      <c r="F1544" s="116" t="s">
        <v>513</v>
      </c>
    </row>
    <row r="1545" spans="1:6" ht="27.75" customHeight="1">
      <c r="A1545" s="100">
        <v>43803</v>
      </c>
      <c r="B1545" s="77" t="s">
        <v>20</v>
      </c>
      <c r="C1545" s="97"/>
      <c r="D1545" s="97"/>
      <c r="E1545" s="20">
        <v>0.34</v>
      </c>
      <c r="F1545" s="116" t="s">
        <v>513</v>
      </c>
    </row>
    <row r="1546" spans="1:6" ht="27.75" customHeight="1">
      <c r="A1546" s="100">
        <v>43803</v>
      </c>
      <c r="B1546" s="77" t="s">
        <v>20</v>
      </c>
      <c r="C1546" s="97"/>
      <c r="D1546" s="97"/>
      <c r="E1546" s="20">
        <v>0.37</v>
      </c>
      <c r="F1546" s="116" t="s">
        <v>513</v>
      </c>
    </row>
    <row r="1547" spans="1:6" ht="27.75" customHeight="1">
      <c r="A1547" s="100">
        <v>43803</v>
      </c>
      <c r="B1547" s="77" t="s">
        <v>20</v>
      </c>
      <c r="C1547" s="97"/>
      <c r="D1547" s="97"/>
      <c r="E1547" s="20">
        <v>0.4</v>
      </c>
      <c r="F1547" s="116" t="s">
        <v>513</v>
      </c>
    </row>
    <row r="1548" spans="1:6" ht="27.75" customHeight="1">
      <c r="A1548" s="100">
        <v>43803</v>
      </c>
      <c r="B1548" s="77" t="s">
        <v>20</v>
      </c>
      <c r="C1548" s="97"/>
      <c r="D1548" s="97"/>
      <c r="E1548" s="20">
        <v>0.42</v>
      </c>
      <c r="F1548" s="116" t="s">
        <v>513</v>
      </c>
    </row>
    <row r="1549" spans="1:6" ht="27.75" customHeight="1">
      <c r="A1549" s="100">
        <v>43803</v>
      </c>
      <c r="B1549" s="77" t="s">
        <v>20</v>
      </c>
      <c r="C1549" s="97"/>
      <c r="D1549" s="97"/>
      <c r="E1549" s="20">
        <v>0.84</v>
      </c>
      <c r="F1549" s="116" t="s">
        <v>513</v>
      </c>
    </row>
    <row r="1550" spans="1:6" ht="27.75" customHeight="1">
      <c r="A1550" s="100">
        <v>43804</v>
      </c>
      <c r="B1550" s="77" t="s">
        <v>20</v>
      </c>
      <c r="C1550" s="97"/>
      <c r="D1550" s="97"/>
      <c r="E1550" s="20">
        <v>0.04</v>
      </c>
      <c r="F1550" s="116" t="s">
        <v>513</v>
      </c>
    </row>
    <row r="1551" spans="1:6" ht="27.75" customHeight="1">
      <c r="A1551" s="100">
        <v>43804</v>
      </c>
      <c r="B1551" s="77" t="s">
        <v>20</v>
      </c>
      <c r="C1551" s="97"/>
      <c r="D1551" s="97"/>
      <c r="E1551" s="20">
        <v>0.07</v>
      </c>
      <c r="F1551" s="116" t="s">
        <v>513</v>
      </c>
    </row>
    <row r="1552" spans="1:6" ht="27.75" customHeight="1">
      <c r="A1552" s="100">
        <v>43804</v>
      </c>
      <c r="B1552" s="77" t="s">
        <v>20</v>
      </c>
      <c r="C1552" s="97"/>
      <c r="D1552" s="97"/>
      <c r="E1552" s="20">
        <v>0.12</v>
      </c>
      <c r="F1552" s="116" t="s">
        <v>513</v>
      </c>
    </row>
    <row r="1553" spans="1:6" ht="27.75" customHeight="1">
      <c r="A1553" s="100">
        <v>43804</v>
      </c>
      <c r="B1553" s="77" t="s">
        <v>20</v>
      </c>
      <c r="C1553" s="97"/>
      <c r="D1553" s="97"/>
      <c r="E1553" s="20">
        <v>0.22</v>
      </c>
      <c r="F1553" s="116" t="s">
        <v>513</v>
      </c>
    </row>
    <row r="1554" spans="1:6" ht="27.75" customHeight="1">
      <c r="A1554" s="100">
        <v>43804</v>
      </c>
      <c r="B1554" s="77" t="s">
        <v>20</v>
      </c>
      <c r="C1554" s="97"/>
      <c r="D1554" s="97"/>
      <c r="E1554" s="20">
        <v>0.23</v>
      </c>
      <c r="F1554" s="116" t="s">
        <v>513</v>
      </c>
    </row>
    <row r="1555" spans="1:6" ht="27.75" customHeight="1">
      <c r="A1555" s="100">
        <v>43804</v>
      </c>
      <c r="B1555" s="77" t="s">
        <v>20</v>
      </c>
      <c r="C1555" s="97"/>
      <c r="D1555" s="97"/>
      <c r="E1555" s="20">
        <v>0.33</v>
      </c>
      <c r="F1555" s="116" t="s">
        <v>513</v>
      </c>
    </row>
    <row r="1556" spans="1:6" ht="27.75" customHeight="1">
      <c r="A1556" s="100">
        <v>43804</v>
      </c>
      <c r="B1556" s="77" t="s">
        <v>20</v>
      </c>
      <c r="C1556" s="97"/>
      <c r="D1556" s="97"/>
      <c r="E1556" s="20">
        <v>0.34</v>
      </c>
      <c r="F1556" s="116" t="s">
        <v>513</v>
      </c>
    </row>
    <row r="1557" spans="1:6" ht="27.75" customHeight="1">
      <c r="A1557" s="100">
        <v>43804</v>
      </c>
      <c r="B1557" s="77" t="s">
        <v>20</v>
      </c>
      <c r="C1557" s="97"/>
      <c r="D1557" s="97"/>
      <c r="E1557" s="20">
        <v>0.88</v>
      </c>
      <c r="F1557" s="116" t="s">
        <v>513</v>
      </c>
    </row>
    <row r="1558" spans="1:6" ht="27.75" customHeight="1">
      <c r="A1558" s="100">
        <v>43804</v>
      </c>
      <c r="B1558" s="18" t="s">
        <v>733</v>
      </c>
      <c r="C1558" s="97"/>
      <c r="D1558" s="97"/>
      <c r="E1558" s="20">
        <v>710</v>
      </c>
      <c r="F1558" s="116" t="s">
        <v>518</v>
      </c>
    </row>
    <row r="1559" spans="1:6" ht="27.75" customHeight="1">
      <c r="A1559" s="100">
        <v>43805</v>
      </c>
      <c r="B1559" s="77" t="s">
        <v>20</v>
      </c>
      <c r="C1559" s="97"/>
      <c r="D1559" s="97"/>
      <c r="E1559" s="20">
        <v>0.02</v>
      </c>
      <c r="F1559" s="116" t="s">
        <v>513</v>
      </c>
    </row>
    <row r="1560" spans="1:6" ht="27.75" customHeight="1">
      <c r="A1560" s="100">
        <v>43805</v>
      </c>
      <c r="B1560" s="77" t="s">
        <v>20</v>
      </c>
      <c r="C1560" s="97"/>
      <c r="D1560" s="97"/>
      <c r="E1560" s="20">
        <v>0.06</v>
      </c>
      <c r="F1560" s="116" t="s">
        <v>513</v>
      </c>
    </row>
    <row r="1561" spans="1:6" ht="27.75" customHeight="1">
      <c r="A1561" s="100">
        <v>43805</v>
      </c>
      <c r="B1561" s="77" t="s">
        <v>20</v>
      </c>
      <c r="C1561" s="97"/>
      <c r="D1561" s="97"/>
      <c r="E1561" s="20">
        <v>0.12</v>
      </c>
      <c r="F1561" s="116" t="s">
        <v>513</v>
      </c>
    </row>
    <row r="1562" spans="1:6" ht="27.75" customHeight="1">
      <c r="A1562" s="100">
        <v>43805</v>
      </c>
      <c r="B1562" s="77" t="s">
        <v>20</v>
      </c>
      <c r="C1562" s="97"/>
      <c r="D1562" s="97"/>
      <c r="E1562" s="20">
        <v>0.16</v>
      </c>
      <c r="F1562" s="116" t="s">
        <v>513</v>
      </c>
    </row>
    <row r="1563" spans="1:6" ht="27.75" customHeight="1">
      <c r="A1563" s="100">
        <v>43805</v>
      </c>
      <c r="B1563" s="77" t="s">
        <v>20</v>
      </c>
      <c r="C1563" s="97"/>
      <c r="D1563" s="97"/>
      <c r="E1563" s="20">
        <v>0.18</v>
      </c>
      <c r="F1563" s="116" t="s">
        <v>513</v>
      </c>
    </row>
    <row r="1564" spans="1:6" ht="27.75" customHeight="1">
      <c r="A1564" s="100">
        <v>43805</v>
      </c>
      <c r="B1564" s="18" t="s">
        <v>734</v>
      </c>
      <c r="C1564" s="97"/>
      <c r="D1564" s="97"/>
      <c r="E1564" s="20">
        <v>737</v>
      </c>
      <c r="F1564" s="116" t="s">
        <v>644</v>
      </c>
    </row>
    <row r="1565" spans="1:6" ht="27.75" customHeight="1">
      <c r="A1565" s="100">
        <v>43807</v>
      </c>
      <c r="B1565" s="77" t="s">
        <v>20</v>
      </c>
      <c r="C1565" s="97"/>
      <c r="D1565" s="97"/>
      <c r="E1565" s="20">
        <v>0.04</v>
      </c>
      <c r="F1565" s="116" t="s">
        <v>513</v>
      </c>
    </row>
    <row r="1566" spans="1:6" ht="27.75" customHeight="1">
      <c r="A1566" s="100">
        <v>43807</v>
      </c>
      <c r="B1566" s="77" t="s">
        <v>735</v>
      </c>
      <c r="C1566" s="97" t="s">
        <v>736</v>
      </c>
      <c r="D1566" s="97"/>
      <c r="E1566" s="20">
        <v>0.12</v>
      </c>
      <c r="F1566" s="116" t="s">
        <v>513</v>
      </c>
    </row>
    <row r="1567" spans="1:6" ht="27.75" customHeight="1">
      <c r="A1567" s="100">
        <v>43807</v>
      </c>
      <c r="B1567" s="77" t="s">
        <v>20</v>
      </c>
      <c r="C1567" s="97"/>
      <c r="D1567" s="97"/>
      <c r="E1567" s="20">
        <v>0.15</v>
      </c>
      <c r="F1567" s="116" t="s">
        <v>513</v>
      </c>
    </row>
    <row r="1568" spans="1:6" ht="27.75" customHeight="1">
      <c r="A1568" s="100">
        <v>43807</v>
      </c>
      <c r="B1568" s="77" t="s">
        <v>20</v>
      </c>
      <c r="C1568" s="97"/>
      <c r="D1568" s="97"/>
      <c r="E1568" s="20">
        <v>0.17</v>
      </c>
      <c r="F1568" s="116" t="s">
        <v>513</v>
      </c>
    </row>
    <row r="1569" spans="1:6" ht="27.75" customHeight="1">
      <c r="A1569" s="100">
        <v>43807</v>
      </c>
      <c r="B1569" s="77" t="s">
        <v>20</v>
      </c>
      <c r="C1569" s="97"/>
      <c r="D1569" s="97"/>
      <c r="E1569" s="20">
        <v>0.21</v>
      </c>
      <c r="F1569" s="116" t="s">
        <v>513</v>
      </c>
    </row>
    <row r="1570" spans="1:6" ht="27.75" customHeight="1">
      <c r="A1570" s="100">
        <v>43807</v>
      </c>
      <c r="B1570" s="77" t="s">
        <v>20</v>
      </c>
      <c r="C1570" s="97"/>
      <c r="D1570" s="97"/>
      <c r="E1570" s="20">
        <v>0.25</v>
      </c>
      <c r="F1570" s="116" t="s">
        <v>513</v>
      </c>
    </row>
    <row r="1571" spans="1:6" ht="27.75" customHeight="1">
      <c r="A1571" s="100">
        <v>43807</v>
      </c>
      <c r="B1571" s="77" t="s">
        <v>20</v>
      </c>
      <c r="C1571" s="97"/>
      <c r="D1571" s="97"/>
      <c r="E1571" s="20">
        <v>0.31</v>
      </c>
      <c r="F1571" s="116" t="s">
        <v>513</v>
      </c>
    </row>
    <row r="1572" spans="1:6" ht="27.75" customHeight="1">
      <c r="A1572" s="100">
        <v>43807</v>
      </c>
      <c r="B1572" s="77" t="s">
        <v>20</v>
      </c>
      <c r="C1572" s="97"/>
      <c r="D1572" s="97"/>
      <c r="E1572" s="20">
        <v>0.44</v>
      </c>
      <c r="F1572" s="116" t="s">
        <v>513</v>
      </c>
    </row>
    <row r="1573" spans="1:6" ht="27.75" customHeight="1">
      <c r="A1573" s="100">
        <v>43808</v>
      </c>
      <c r="B1573" s="77" t="s">
        <v>20</v>
      </c>
      <c r="C1573" s="97"/>
      <c r="D1573" s="97"/>
      <c r="E1573" s="20">
        <v>0.2</v>
      </c>
      <c r="F1573" s="116" t="s">
        <v>513</v>
      </c>
    </row>
    <row r="1574" spans="1:6" ht="27.75" customHeight="1">
      <c r="A1574" s="100">
        <v>43808</v>
      </c>
      <c r="B1574" s="77" t="s">
        <v>20</v>
      </c>
      <c r="C1574" s="97"/>
      <c r="D1574" s="97"/>
      <c r="E1574" s="20">
        <v>0.3</v>
      </c>
      <c r="F1574" s="116" t="s">
        <v>513</v>
      </c>
    </row>
    <row r="1575" spans="1:6" ht="27.75" customHeight="1">
      <c r="A1575" s="100">
        <v>43808</v>
      </c>
      <c r="B1575" s="77" t="s">
        <v>20</v>
      </c>
      <c r="C1575" s="97"/>
      <c r="D1575" s="97"/>
      <c r="E1575" s="20">
        <v>0.31</v>
      </c>
      <c r="F1575" s="116" t="s">
        <v>513</v>
      </c>
    </row>
    <row r="1576" spans="1:6" ht="27.75" customHeight="1">
      <c r="A1576" s="100">
        <v>43808</v>
      </c>
      <c r="B1576" s="77" t="s">
        <v>20</v>
      </c>
      <c r="C1576" s="97"/>
      <c r="D1576" s="97"/>
      <c r="E1576" s="20">
        <v>0.35</v>
      </c>
      <c r="F1576" s="116" t="s">
        <v>513</v>
      </c>
    </row>
    <row r="1577" spans="1:6" ht="27.75" customHeight="1">
      <c r="A1577" s="100">
        <v>43808</v>
      </c>
      <c r="B1577" s="77" t="s">
        <v>20</v>
      </c>
      <c r="C1577" s="97"/>
      <c r="D1577" s="97"/>
      <c r="E1577" s="20">
        <v>0.43</v>
      </c>
      <c r="F1577" s="116" t="s">
        <v>513</v>
      </c>
    </row>
    <row r="1578" spans="1:6" ht="27.75" customHeight="1">
      <c r="A1578" s="100">
        <v>43808</v>
      </c>
      <c r="B1578" s="77" t="s">
        <v>20</v>
      </c>
      <c r="C1578" s="97"/>
      <c r="D1578" s="97"/>
      <c r="E1578" s="20">
        <v>0.44</v>
      </c>
      <c r="F1578" s="116" t="s">
        <v>513</v>
      </c>
    </row>
    <row r="1579" spans="1:6" ht="27.75" customHeight="1">
      <c r="A1579" s="100">
        <v>43808</v>
      </c>
      <c r="B1579" s="77" t="s">
        <v>20</v>
      </c>
      <c r="C1579" s="97"/>
      <c r="D1579" s="97"/>
      <c r="E1579" s="20">
        <v>15.95</v>
      </c>
      <c r="F1579" s="116" t="s">
        <v>513</v>
      </c>
    </row>
    <row r="1580" spans="1:6" ht="31.5" customHeight="1">
      <c r="A1580" s="100">
        <v>43808</v>
      </c>
      <c r="B1580" s="59" t="s">
        <v>742</v>
      </c>
      <c r="C1580" s="97"/>
      <c r="D1580" s="97"/>
      <c r="E1580" s="20">
        <v>18.34</v>
      </c>
      <c r="F1580" s="116" t="s">
        <v>34</v>
      </c>
    </row>
    <row r="1581" spans="1:6" ht="48" customHeight="1">
      <c r="A1581" s="100">
        <v>43808</v>
      </c>
      <c r="B1581" s="59" t="s">
        <v>740</v>
      </c>
      <c r="C1581" s="97"/>
      <c r="D1581" s="97"/>
      <c r="E1581" s="20">
        <v>20000</v>
      </c>
      <c r="F1581" s="116" t="s">
        <v>34</v>
      </c>
    </row>
    <row r="1582" spans="1:6" ht="27.75" customHeight="1">
      <c r="A1582" s="100">
        <v>43809</v>
      </c>
      <c r="B1582" s="77" t="s">
        <v>20</v>
      </c>
      <c r="C1582" s="97"/>
      <c r="D1582" s="97"/>
      <c r="E1582" s="20">
        <v>0.04</v>
      </c>
      <c r="F1582" s="116" t="s">
        <v>513</v>
      </c>
    </row>
    <row r="1583" spans="1:6" ht="27.75" customHeight="1">
      <c r="A1583" s="100">
        <v>43809</v>
      </c>
      <c r="B1583" s="77" t="s">
        <v>20</v>
      </c>
      <c r="C1583" s="97"/>
      <c r="D1583" s="97"/>
      <c r="E1583" s="20">
        <v>0.13</v>
      </c>
      <c r="F1583" s="116" t="s">
        <v>513</v>
      </c>
    </row>
    <row r="1584" spans="1:6" ht="27.75" customHeight="1">
      <c r="A1584" s="100">
        <v>43809</v>
      </c>
      <c r="B1584" s="77" t="s">
        <v>737</v>
      </c>
      <c r="C1584" s="97" t="s">
        <v>738</v>
      </c>
      <c r="D1584" s="97" t="s">
        <v>172</v>
      </c>
      <c r="E1584" s="20">
        <v>0.17</v>
      </c>
      <c r="F1584" s="116" t="s">
        <v>513</v>
      </c>
    </row>
    <row r="1585" spans="1:6" ht="27.75" customHeight="1">
      <c r="A1585" s="100">
        <v>43809</v>
      </c>
      <c r="B1585" s="77" t="s">
        <v>20</v>
      </c>
      <c r="C1585" s="97"/>
      <c r="D1585" s="97"/>
      <c r="E1585" s="20">
        <v>0.21</v>
      </c>
      <c r="F1585" s="116" t="s">
        <v>513</v>
      </c>
    </row>
    <row r="1586" spans="1:6" ht="27.75" customHeight="1">
      <c r="A1586" s="100">
        <v>43809</v>
      </c>
      <c r="B1586" s="77" t="s">
        <v>20</v>
      </c>
      <c r="C1586" s="97"/>
      <c r="D1586" s="97"/>
      <c r="E1586" s="20">
        <v>0.7</v>
      </c>
      <c r="F1586" s="116" t="s">
        <v>513</v>
      </c>
    </row>
    <row r="1587" spans="1:6" ht="27.75" customHeight="1">
      <c r="A1587" s="100">
        <v>43809</v>
      </c>
      <c r="B1587" s="77" t="s">
        <v>20</v>
      </c>
      <c r="C1587" s="97"/>
      <c r="D1587" s="97"/>
      <c r="E1587" s="20">
        <v>0.72</v>
      </c>
      <c r="F1587" s="116" t="s">
        <v>513</v>
      </c>
    </row>
    <row r="1588" spans="1:6" ht="27.75" customHeight="1">
      <c r="A1588" s="100">
        <v>43809</v>
      </c>
      <c r="B1588" s="77" t="s">
        <v>20</v>
      </c>
      <c r="C1588" s="97"/>
      <c r="D1588" s="97"/>
      <c r="E1588" s="20">
        <v>0.94</v>
      </c>
      <c r="F1588" s="116" t="s">
        <v>513</v>
      </c>
    </row>
    <row r="1589" spans="1:6" ht="27.75" customHeight="1">
      <c r="A1589" s="100">
        <v>43809</v>
      </c>
      <c r="B1589" s="77" t="s">
        <v>20</v>
      </c>
      <c r="C1589" s="97"/>
      <c r="D1589" s="97"/>
      <c r="E1589" s="20">
        <v>3.17</v>
      </c>
      <c r="F1589" s="116" t="s">
        <v>513</v>
      </c>
    </row>
    <row r="1590" spans="1:6" ht="27.75" customHeight="1">
      <c r="A1590" s="100">
        <v>43809</v>
      </c>
      <c r="B1590" s="18" t="s">
        <v>739</v>
      </c>
      <c r="C1590" s="97"/>
      <c r="D1590" s="97"/>
      <c r="E1590" s="20">
        <v>700</v>
      </c>
      <c r="F1590" s="116" t="s">
        <v>644</v>
      </c>
    </row>
    <row r="1591" spans="1:6" ht="27.75" customHeight="1">
      <c r="A1591" s="100">
        <v>43809</v>
      </c>
      <c r="B1591" s="18" t="s">
        <v>739</v>
      </c>
      <c r="C1591" s="97"/>
      <c r="D1591" s="97"/>
      <c r="E1591" s="20">
        <v>700</v>
      </c>
      <c r="F1591" s="116" t="s">
        <v>518</v>
      </c>
    </row>
    <row r="1592" spans="1:6" ht="27.75" customHeight="1">
      <c r="A1592" s="100">
        <v>43809</v>
      </c>
      <c r="B1592" s="18" t="s">
        <v>739</v>
      </c>
      <c r="C1592" s="97"/>
      <c r="D1592" s="97"/>
      <c r="E1592" s="20">
        <v>700</v>
      </c>
      <c r="F1592" s="116" t="s">
        <v>513</v>
      </c>
    </row>
    <row r="1593" spans="1:6" ht="27.75" customHeight="1">
      <c r="A1593" s="100">
        <v>43809</v>
      </c>
      <c r="B1593" s="18" t="s">
        <v>739</v>
      </c>
      <c r="C1593" s="97"/>
      <c r="D1593" s="97"/>
      <c r="E1593" s="20">
        <v>420</v>
      </c>
      <c r="F1593" s="116" t="s">
        <v>518</v>
      </c>
    </row>
    <row r="1594" spans="1:6" ht="27.75" customHeight="1">
      <c r="A1594" s="100">
        <v>43810</v>
      </c>
      <c r="B1594" s="77" t="s">
        <v>20</v>
      </c>
      <c r="C1594" s="97"/>
      <c r="D1594" s="97"/>
      <c r="E1594" s="20">
        <v>0.08</v>
      </c>
      <c r="F1594" s="116" t="s">
        <v>513</v>
      </c>
    </row>
    <row r="1595" spans="1:6" ht="27.75" customHeight="1">
      <c r="A1595" s="100">
        <v>43810</v>
      </c>
      <c r="B1595" s="77" t="s">
        <v>20</v>
      </c>
      <c r="C1595" s="97"/>
      <c r="D1595" s="97"/>
      <c r="E1595" s="20">
        <v>0.18</v>
      </c>
      <c r="F1595" s="116" t="s">
        <v>513</v>
      </c>
    </row>
    <row r="1596" spans="1:6" ht="27.75" customHeight="1">
      <c r="A1596" s="100">
        <v>43810</v>
      </c>
      <c r="B1596" s="77" t="s">
        <v>20</v>
      </c>
      <c r="C1596" s="97"/>
      <c r="D1596" s="97"/>
      <c r="E1596" s="20">
        <v>0.27</v>
      </c>
      <c r="F1596" s="116" t="s">
        <v>513</v>
      </c>
    </row>
    <row r="1597" spans="1:6" ht="27.75" customHeight="1">
      <c r="A1597" s="100">
        <v>43810</v>
      </c>
      <c r="B1597" s="77" t="s">
        <v>20</v>
      </c>
      <c r="C1597" s="97"/>
      <c r="D1597" s="97"/>
      <c r="E1597" s="20">
        <v>0.51</v>
      </c>
      <c r="F1597" s="116" t="s">
        <v>513</v>
      </c>
    </row>
    <row r="1598" spans="1:6" ht="27.75" customHeight="1">
      <c r="A1598" s="100">
        <v>43810</v>
      </c>
      <c r="B1598" s="77" t="s">
        <v>20</v>
      </c>
      <c r="C1598" s="97"/>
      <c r="D1598" s="97"/>
      <c r="E1598" s="20">
        <v>0.85</v>
      </c>
      <c r="F1598" s="116" t="s">
        <v>513</v>
      </c>
    </row>
    <row r="1599" spans="1:6" ht="30" customHeight="1">
      <c r="A1599" s="100">
        <v>43810</v>
      </c>
      <c r="B1599" s="59" t="s">
        <v>334</v>
      </c>
      <c r="C1599" s="97"/>
      <c r="D1599" s="97"/>
      <c r="E1599" s="20">
        <v>200000</v>
      </c>
      <c r="F1599" s="116" t="s">
        <v>34</v>
      </c>
    </row>
    <row r="1600" spans="1:6" ht="31.5" customHeight="1">
      <c r="A1600" s="100">
        <v>43811</v>
      </c>
      <c r="B1600" s="77" t="s">
        <v>20</v>
      </c>
      <c r="C1600" s="97"/>
      <c r="D1600" s="97"/>
      <c r="E1600" s="20">
        <v>0.3</v>
      </c>
      <c r="F1600" s="116" t="s">
        <v>513</v>
      </c>
    </row>
    <row r="1601" spans="1:6" ht="34.5" customHeight="1">
      <c r="A1601" s="100">
        <v>43811</v>
      </c>
      <c r="B1601" s="77" t="s">
        <v>20</v>
      </c>
      <c r="C1601" s="97"/>
      <c r="D1601" s="97"/>
      <c r="E1601" s="20">
        <v>0.36</v>
      </c>
      <c r="F1601" s="116" t="s">
        <v>513</v>
      </c>
    </row>
    <row r="1602" spans="1:6" ht="26.25" customHeight="1">
      <c r="A1602" s="100">
        <v>43811</v>
      </c>
      <c r="B1602" s="77" t="s">
        <v>20</v>
      </c>
      <c r="C1602" s="97"/>
      <c r="D1602" s="97"/>
      <c r="E1602" s="20">
        <v>0.5</v>
      </c>
      <c r="F1602" s="116" t="s">
        <v>513</v>
      </c>
    </row>
    <row r="1603" spans="1:6" ht="27.75" customHeight="1">
      <c r="A1603" s="100">
        <v>43811</v>
      </c>
      <c r="B1603" s="77" t="s">
        <v>20</v>
      </c>
      <c r="C1603" s="97"/>
      <c r="D1603" s="97"/>
      <c r="E1603" s="20">
        <v>0.7</v>
      </c>
      <c r="F1603" s="116" t="s">
        <v>513</v>
      </c>
    </row>
    <row r="1604" spans="1:6" ht="37.5" customHeight="1">
      <c r="A1604" s="100">
        <v>43811</v>
      </c>
      <c r="B1604" s="77" t="s">
        <v>20</v>
      </c>
      <c r="C1604" s="97"/>
      <c r="D1604" s="97"/>
      <c r="E1604" s="20">
        <v>0.74</v>
      </c>
      <c r="F1604" s="116" t="s">
        <v>513</v>
      </c>
    </row>
    <row r="1605" spans="1:6" ht="37.5" customHeight="1">
      <c r="A1605" s="100">
        <v>43811</v>
      </c>
      <c r="B1605" s="77" t="s">
        <v>20</v>
      </c>
      <c r="C1605" s="97"/>
      <c r="D1605" s="97"/>
      <c r="E1605" s="20">
        <v>0.77</v>
      </c>
      <c r="F1605" s="116" t="s">
        <v>513</v>
      </c>
    </row>
    <row r="1606" spans="1:6" ht="37.5" customHeight="1">
      <c r="A1606" s="100">
        <v>43811</v>
      </c>
      <c r="B1606" s="77" t="s">
        <v>20</v>
      </c>
      <c r="C1606" s="97"/>
      <c r="D1606" s="97"/>
      <c r="E1606" s="20">
        <v>0.8</v>
      </c>
      <c r="F1606" s="116" t="s">
        <v>513</v>
      </c>
    </row>
    <row r="1607" spans="1:6" ht="37.5" customHeight="1">
      <c r="A1607" s="100">
        <v>43811</v>
      </c>
      <c r="B1607" s="77" t="s">
        <v>20</v>
      </c>
      <c r="C1607" s="97"/>
      <c r="D1607" s="97"/>
      <c r="E1607" s="20">
        <v>0.85</v>
      </c>
      <c r="F1607" s="116" t="s">
        <v>513</v>
      </c>
    </row>
    <row r="1608" spans="1:6" ht="37.5" customHeight="1">
      <c r="A1608" s="100">
        <v>43811</v>
      </c>
      <c r="B1608" s="59" t="s">
        <v>743</v>
      </c>
      <c r="C1608" s="97"/>
      <c r="D1608" s="97"/>
      <c r="E1608" s="20">
        <v>305.6</v>
      </c>
      <c r="F1608" s="116" t="s">
        <v>34</v>
      </c>
    </row>
    <row r="1609" spans="1:6" ht="37.5" customHeight="1">
      <c r="A1609" s="100">
        <v>43811</v>
      </c>
      <c r="B1609" s="18" t="s">
        <v>744</v>
      </c>
      <c r="C1609" s="97"/>
      <c r="D1609" s="97"/>
      <c r="E1609" s="20">
        <v>700</v>
      </c>
      <c r="F1609" s="116" t="s">
        <v>644</v>
      </c>
    </row>
    <row r="1610" spans="1:6" ht="37.5" customHeight="1">
      <c r="A1610" s="100">
        <v>43812</v>
      </c>
      <c r="B1610" s="77" t="s">
        <v>745</v>
      </c>
      <c r="C1610" s="97" t="s">
        <v>556</v>
      </c>
      <c r="D1610" s="97" t="s">
        <v>76</v>
      </c>
      <c r="E1610" s="20">
        <v>0.15</v>
      </c>
      <c r="F1610" s="116" t="s">
        <v>513</v>
      </c>
    </row>
    <row r="1611" spans="1:6" ht="37.5" customHeight="1">
      <c r="A1611" s="100">
        <v>43812</v>
      </c>
      <c r="B1611" s="77" t="s">
        <v>20</v>
      </c>
      <c r="C1611" s="97"/>
      <c r="D1611" s="97"/>
      <c r="E1611" s="20">
        <v>0.32</v>
      </c>
      <c r="F1611" s="116" t="s">
        <v>513</v>
      </c>
    </row>
    <row r="1612" spans="1:6" ht="37.5" customHeight="1">
      <c r="A1612" s="100">
        <v>43812</v>
      </c>
      <c r="B1612" s="77" t="s">
        <v>20</v>
      </c>
      <c r="C1612" s="97"/>
      <c r="D1612" s="97"/>
      <c r="E1612" s="20">
        <v>0.32</v>
      </c>
      <c r="F1612" s="116" t="s">
        <v>513</v>
      </c>
    </row>
    <row r="1613" spans="1:6" ht="37.5" customHeight="1">
      <c r="A1613" s="100">
        <v>43812</v>
      </c>
      <c r="B1613" s="77" t="s">
        <v>20</v>
      </c>
      <c r="C1613" s="97"/>
      <c r="D1613" s="97"/>
      <c r="E1613" s="20">
        <v>0.5</v>
      </c>
      <c r="F1613" s="116" t="s">
        <v>513</v>
      </c>
    </row>
    <row r="1614" spans="1:6" ht="37.5" customHeight="1">
      <c r="A1614" s="100">
        <v>43812</v>
      </c>
      <c r="B1614" s="77" t="s">
        <v>20</v>
      </c>
      <c r="C1614" s="97"/>
      <c r="D1614" s="97"/>
      <c r="E1614" s="20">
        <v>0.62</v>
      </c>
      <c r="F1614" s="116" t="s">
        <v>513</v>
      </c>
    </row>
    <row r="1615" spans="1:6" ht="37.5" customHeight="1">
      <c r="A1615" s="100">
        <v>43812</v>
      </c>
      <c r="B1615" s="77" t="s">
        <v>20</v>
      </c>
      <c r="C1615" s="97"/>
      <c r="D1615" s="97"/>
      <c r="E1615" s="20">
        <v>0.84</v>
      </c>
      <c r="F1615" s="116" t="s">
        <v>513</v>
      </c>
    </row>
    <row r="1616" spans="1:6" ht="37.5" customHeight="1">
      <c r="A1616" s="100">
        <v>43812</v>
      </c>
      <c r="B1616" s="77" t="s">
        <v>20</v>
      </c>
      <c r="C1616" s="97"/>
      <c r="D1616" s="97"/>
      <c r="E1616" s="20">
        <v>0.98</v>
      </c>
      <c r="F1616" s="116" t="s">
        <v>513</v>
      </c>
    </row>
    <row r="1617" spans="1:6" ht="28.5" customHeight="1">
      <c r="A1617" s="100">
        <v>43812</v>
      </c>
      <c r="B1617" s="18" t="s">
        <v>746</v>
      </c>
      <c r="C1617" s="97"/>
      <c r="D1617" s="97"/>
      <c r="E1617" s="20">
        <v>700</v>
      </c>
      <c r="F1617" s="116" t="s">
        <v>518</v>
      </c>
    </row>
    <row r="1618" spans="1:6" ht="25.5" customHeight="1">
      <c r="A1618" s="100">
        <v>43812</v>
      </c>
      <c r="B1618" s="77" t="s">
        <v>747</v>
      </c>
      <c r="C1618" s="97"/>
      <c r="D1618" s="97"/>
      <c r="E1618" s="20">
        <v>500</v>
      </c>
      <c r="F1618" s="116" t="s">
        <v>513</v>
      </c>
    </row>
    <row r="1619" spans="1:6" ht="49.5" customHeight="1">
      <c r="A1619" s="100">
        <v>43813</v>
      </c>
      <c r="B1619" s="59" t="s">
        <v>741</v>
      </c>
      <c r="C1619" s="97"/>
      <c r="D1619" s="97"/>
      <c r="E1619" s="20">
        <v>11850</v>
      </c>
      <c r="F1619" s="116" t="s">
        <v>34</v>
      </c>
    </row>
    <row r="1620" spans="1:6" ht="27.75" customHeight="1">
      <c r="A1620" s="100">
        <v>43814</v>
      </c>
      <c r="B1620" s="77" t="s">
        <v>20</v>
      </c>
      <c r="C1620" s="97"/>
      <c r="D1620" s="97"/>
      <c r="E1620" s="20">
        <v>0.75</v>
      </c>
      <c r="F1620" s="116" t="s">
        <v>513</v>
      </c>
    </row>
    <row r="1621" spans="1:6" ht="27.75" customHeight="1">
      <c r="A1621" s="100">
        <v>43815</v>
      </c>
      <c r="B1621" s="77" t="s">
        <v>20</v>
      </c>
      <c r="C1621" s="97"/>
      <c r="D1621" s="97"/>
      <c r="E1621" s="20">
        <v>0.13</v>
      </c>
      <c r="F1621" s="116" t="s">
        <v>513</v>
      </c>
    </row>
    <row r="1622" spans="1:6" ht="27.75" customHeight="1">
      <c r="A1622" s="100">
        <v>43815</v>
      </c>
      <c r="B1622" s="77" t="s">
        <v>20</v>
      </c>
      <c r="C1622" s="97"/>
      <c r="D1622" s="97"/>
      <c r="E1622" s="20">
        <v>0.26</v>
      </c>
      <c r="F1622" s="116" t="s">
        <v>513</v>
      </c>
    </row>
    <row r="1623" spans="1:6" ht="27.75" customHeight="1">
      <c r="A1623" s="100">
        <v>43815</v>
      </c>
      <c r="B1623" s="77" t="s">
        <v>20</v>
      </c>
      <c r="C1623" s="97"/>
      <c r="D1623" s="97"/>
      <c r="E1623" s="20">
        <v>0.33</v>
      </c>
      <c r="F1623" s="116" t="s">
        <v>513</v>
      </c>
    </row>
    <row r="1624" spans="1:6" ht="27.75" customHeight="1">
      <c r="A1624" s="100">
        <v>43815</v>
      </c>
      <c r="B1624" s="77" t="s">
        <v>20</v>
      </c>
      <c r="C1624" s="97"/>
      <c r="D1624" s="97"/>
      <c r="E1624" s="20">
        <v>0.35</v>
      </c>
      <c r="F1624" s="116" t="s">
        <v>513</v>
      </c>
    </row>
    <row r="1625" spans="1:6" ht="27.75" customHeight="1">
      <c r="A1625" s="100">
        <v>43815</v>
      </c>
      <c r="B1625" s="77" t="s">
        <v>20</v>
      </c>
      <c r="C1625" s="97"/>
      <c r="D1625" s="97"/>
      <c r="E1625" s="20">
        <v>0.4</v>
      </c>
      <c r="F1625" s="116" t="s">
        <v>513</v>
      </c>
    </row>
    <row r="1626" spans="1:6" ht="27.75" customHeight="1">
      <c r="A1626" s="100">
        <v>43815</v>
      </c>
      <c r="B1626" s="77" t="s">
        <v>20</v>
      </c>
      <c r="C1626" s="97"/>
      <c r="D1626" s="97"/>
      <c r="E1626" s="20">
        <v>0.46</v>
      </c>
      <c r="F1626" s="116" t="s">
        <v>513</v>
      </c>
    </row>
    <row r="1627" spans="1:6" ht="27.75" customHeight="1">
      <c r="A1627" s="100">
        <v>43815</v>
      </c>
      <c r="B1627" s="77" t="s">
        <v>20</v>
      </c>
      <c r="C1627" s="97"/>
      <c r="D1627" s="97"/>
      <c r="E1627" s="20">
        <v>0.59</v>
      </c>
      <c r="F1627" s="116" t="s">
        <v>513</v>
      </c>
    </row>
    <row r="1628" spans="1:6" ht="27.75" customHeight="1">
      <c r="A1628" s="100">
        <v>43815</v>
      </c>
      <c r="B1628" s="77" t="s">
        <v>20</v>
      </c>
      <c r="C1628" s="97"/>
      <c r="D1628" s="97"/>
      <c r="E1628" s="20">
        <v>0.8</v>
      </c>
      <c r="F1628" s="116" t="s">
        <v>513</v>
      </c>
    </row>
    <row r="1629" spans="1:6" ht="27.75" customHeight="1">
      <c r="A1629" s="100">
        <v>43815</v>
      </c>
      <c r="B1629" s="18" t="s">
        <v>748</v>
      </c>
      <c r="C1629" s="97"/>
      <c r="D1629" s="97"/>
      <c r="E1629" s="20">
        <v>1050</v>
      </c>
      <c r="F1629" s="116" t="s">
        <v>513</v>
      </c>
    </row>
    <row r="1630" spans="1:6" ht="27.75" customHeight="1">
      <c r="A1630" s="100">
        <v>43815</v>
      </c>
      <c r="B1630" s="18" t="s">
        <v>749</v>
      </c>
      <c r="C1630" s="97" t="s">
        <v>711</v>
      </c>
      <c r="D1630" s="97" t="s">
        <v>750</v>
      </c>
      <c r="E1630" s="20">
        <v>15000</v>
      </c>
      <c r="F1630" s="116" t="s">
        <v>34</v>
      </c>
    </row>
    <row r="1631" spans="1:6" ht="27.75" customHeight="1">
      <c r="A1631" s="100">
        <v>43816</v>
      </c>
      <c r="B1631" s="77" t="s">
        <v>751</v>
      </c>
      <c r="C1631" s="97" t="s">
        <v>595</v>
      </c>
      <c r="D1631" s="97" t="s">
        <v>411</v>
      </c>
      <c r="E1631" s="20">
        <v>0.23</v>
      </c>
      <c r="F1631" s="116" t="s">
        <v>513</v>
      </c>
    </row>
    <row r="1632" spans="1:6" ht="27.75" customHeight="1">
      <c r="A1632" s="100">
        <v>43816</v>
      </c>
      <c r="B1632" s="77" t="s">
        <v>20</v>
      </c>
      <c r="C1632" s="97"/>
      <c r="D1632" s="97"/>
      <c r="E1632" s="20">
        <v>0.25</v>
      </c>
      <c r="F1632" s="116" t="s">
        <v>513</v>
      </c>
    </row>
    <row r="1633" spans="1:6" ht="27.75" customHeight="1">
      <c r="A1633" s="100">
        <v>43816</v>
      </c>
      <c r="B1633" s="77" t="s">
        <v>20</v>
      </c>
      <c r="C1633" s="97"/>
      <c r="D1633" s="97"/>
      <c r="E1633" s="20">
        <v>0.38</v>
      </c>
      <c r="F1633" s="116" t="s">
        <v>513</v>
      </c>
    </row>
    <row r="1634" spans="1:6" ht="27.75" customHeight="1">
      <c r="A1634" s="100">
        <v>43816</v>
      </c>
      <c r="B1634" s="77" t="s">
        <v>20</v>
      </c>
      <c r="C1634" s="97"/>
      <c r="D1634" s="97"/>
      <c r="E1634" s="20">
        <v>0.48</v>
      </c>
      <c r="F1634" s="116" t="s">
        <v>513</v>
      </c>
    </row>
    <row r="1635" spans="1:6" ht="27.75" customHeight="1">
      <c r="A1635" s="100">
        <v>43816</v>
      </c>
      <c r="B1635" s="77" t="s">
        <v>20</v>
      </c>
      <c r="C1635" s="97"/>
      <c r="D1635" s="97"/>
      <c r="E1635" s="20">
        <v>0.76</v>
      </c>
      <c r="F1635" s="116" t="s">
        <v>513</v>
      </c>
    </row>
    <row r="1636" spans="1:6" ht="27.75" customHeight="1">
      <c r="A1636" s="100">
        <v>43816</v>
      </c>
      <c r="B1636" s="77" t="s">
        <v>20</v>
      </c>
      <c r="C1636" s="97"/>
      <c r="D1636" s="97"/>
      <c r="E1636" s="20">
        <v>0.85</v>
      </c>
      <c r="F1636" s="116" t="s">
        <v>513</v>
      </c>
    </row>
    <row r="1637" spans="1:6" ht="27.75" customHeight="1">
      <c r="A1637" s="100">
        <v>43817</v>
      </c>
      <c r="B1637" s="77" t="s">
        <v>20</v>
      </c>
      <c r="C1637" s="97"/>
      <c r="D1637" s="97"/>
      <c r="E1637" s="20">
        <v>0.04</v>
      </c>
      <c r="F1637" s="116" t="s">
        <v>513</v>
      </c>
    </row>
    <row r="1638" spans="1:6" ht="27.75" customHeight="1">
      <c r="A1638" s="100">
        <v>43817</v>
      </c>
      <c r="B1638" s="77" t="s">
        <v>20</v>
      </c>
      <c r="C1638" s="97"/>
      <c r="D1638" s="97"/>
      <c r="E1638" s="20">
        <v>0.35</v>
      </c>
      <c r="F1638" s="116" t="s">
        <v>513</v>
      </c>
    </row>
    <row r="1639" spans="1:6" ht="27.75" customHeight="1">
      <c r="A1639" s="100">
        <v>43817</v>
      </c>
      <c r="B1639" s="77" t="s">
        <v>20</v>
      </c>
      <c r="C1639" s="97"/>
      <c r="D1639" s="97"/>
      <c r="E1639" s="20">
        <v>0.5</v>
      </c>
      <c r="F1639" s="116" t="s">
        <v>513</v>
      </c>
    </row>
    <row r="1640" spans="1:6" ht="27.75" customHeight="1">
      <c r="A1640" s="100">
        <v>43817</v>
      </c>
      <c r="B1640" s="77" t="s">
        <v>20</v>
      </c>
      <c r="C1640" s="97"/>
      <c r="D1640" s="97"/>
      <c r="E1640" s="20">
        <v>0.66</v>
      </c>
      <c r="F1640" s="116" t="s">
        <v>513</v>
      </c>
    </row>
    <row r="1641" spans="1:6" ht="27.75" customHeight="1">
      <c r="A1641" s="100">
        <v>43817</v>
      </c>
      <c r="B1641" s="77" t="s">
        <v>752</v>
      </c>
      <c r="C1641" s="97" t="s">
        <v>753</v>
      </c>
      <c r="D1641" s="97" t="s">
        <v>754</v>
      </c>
      <c r="E1641" s="20">
        <v>30.17</v>
      </c>
      <c r="F1641" s="116" t="s">
        <v>513</v>
      </c>
    </row>
    <row r="1642" spans="1:6" ht="27.75" customHeight="1">
      <c r="A1642" s="100">
        <v>43817</v>
      </c>
      <c r="B1642" s="77" t="s">
        <v>768</v>
      </c>
      <c r="C1642" s="97"/>
      <c r="D1642" s="97"/>
      <c r="E1642" s="20">
        <v>500</v>
      </c>
      <c r="F1642" s="116" t="s">
        <v>518</v>
      </c>
    </row>
    <row r="1643" spans="1:6" ht="27.75" customHeight="1">
      <c r="A1643" s="100">
        <v>43818</v>
      </c>
      <c r="B1643" s="77" t="s">
        <v>20</v>
      </c>
      <c r="C1643" s="97"/>
      <c r="D1643" s="97"/>
      <c r="E1643" s="20">
        <v>0.04</v>
      </c>
      <c r="F1643" s="116" t="s">
        <v>513</v>
      </c>
    </row>
    <row r="1644" spans="1:6" ht="27.75" customHeight="1">
      <c r="A1644" s="100">
        <v>43818</v>
      </c>
      <c r="B1644" s="77" t="s">
        <v>20</v>
      </c>
      <c r="C1644" s="97"/>
      <c r="D1644" s="97"/>
      <c r="E1644" s="20">
        <v>0.07</v>
      </c>
      <c r="F1644" s="116" t="s">
        <v>513</v>
      </c>
    </row>
    <row r="1645" spans="1:6" ht="27.75" customHeight="1">
      <c r="A1645" s="100">
        <v>43818</v>
      </c>
      <c r="B1645" s="77" t="s">
        <v>20</v>
      </c>
      <c r="C1645" s="97"/>
      <c r="D1645" s="97"/>
      <c r="E1645" s="20">
        <v>0.4</v>
      </c>
      <c r="F1645" s="116" t="s">
        <v>513</v>
      </c>
    </row>
    <row r="1646" spans="1:6" ht="27.75" customHeight="1">
      <c r="A1646" s="100">
        <v>43818</v>
      </c>
      <c r="B1646" s="77" t="s">
        <v>20</v>
      </c>
      <c r="C1646" s="97"/>
      <c r="D1646" s="97"/>
      <c r="E1646" s="20">
        <v>0.5</v>
      </c>
      <c r="F1646" s="116" t="s">
        <v>513</v>
      </c>
    </row>
    <row r="1647" spans="1:6" ht="27.75" customHeight="1">
      <c r="A1647" s="100">
        <v>43818</v>
      </c>
      <c r="B1647" s="77" t="s">
        <v>20</v>
      </c>
      <c r="C1647" s="97"/>
      <c r="D1647" s="97"/>
      <c r="E1647" s="20">
        <v>0.7</v>
      </c>
      <c r="F1647" s="116" t="s">
        <v>513</v>
      </c>
    </row>
    <row r="1648" spans="1:6" ht="27.75" customHeight="1">
      <c r="A1648" s="100">
        <v>43818</v>
      </c>
      <c r="B1648" s="77" t="s">
        <v>20</v>
      </c>
      <c r="C1648" s="97"/>
      <c r="D1648" s="97"/>
      <c r="E1648" s="20">
        <v>0.79</v>
      </c>
      <c r="F1648" s="116" t="s">
        <v>513</v>
      </c>
    </row>
    <row r="1649" spans="1:6" ht="27.75" customHeight="1">
      <c r="A1649" s="100">
        <v>43818</v>
      </c>
      <c r="B1649" s="77" t="s">
        <v>20</v>
      </c>
      <c r="C1649" s="97"/>
      <c r="D1649" s="97"/>
      <c r="E1649" s="20">
        <v>0.85</v>
      </c>
      <c r="F1649" s="116" t="s">
        <v>513</v>
      </c>
    </row>
    <row r="1650" spans="1:6" ht="27.75" customHeight="1">
      <c r="A1650" s="100">
        <v>43818</v>
      </c>
      <c r="B1650" s="59" t="s">
        <v>755</v>
      </c>
      <c r="C1650" s="97"/>
      <c r="D1650" s="97"/>
      <c r="E1650" s="20">
        <v>509.33</v>
      </c>
      <c r="F1650" s="116" t="s">
        <v>34</v>
      </c>
    </row>
    <row r="1651" spans="1:6" ht="27.75" customHeight="1">
      <c r="A1651" s="100">
        <v>43818</v>
      </c>
      <c r="B1651" s="18" t="s">
        <v>756</v>
      </c>
      <c r="C1651" s="97"/>
      <c r="D1651" s="97"/>
      <c r="E1651" s="20">
        <v>700</v>
      </c>
      <c r="F1651" s="116" t="s">
        <v>518</v>
      </c>
    </row>
    <row r="1652" spans="1:6" ht="27.75" customHeight="1">
      <c r="A1652" s="100">
        <v>43818</v>
      </c>
      <c r="B1652" s="18" t="s">
        <v>756</v>
      </c>
      <c r="C1652" s="97"/>
      <c r="D1652" s="97"/>
      <c r="E1652" s="20">
        <v>700</v>
      </c>
      <c r="F1652" s="116" t="s">
        <v>644</v>
      </c>
    </row>
    <row r="1653" spans="1:6" ht="27.75" customHeight="1">
      <c r="A1653" s="100">
        <v>43819</v>
      </c>
      <c r="B1653" s="77" t="s">
        <v>20</v>
      </c>
      <c r="C1653" s="97"/>
      <c r="D1653" s="97"/>
      <c r="E1653" s="20">
        <v>0.07</v>
      </c>
      <c r="F1653" s="116" t="s">
        <v>513</v>
      </c>
    </row>
    <row r="1654" spans="1:6" ht="27.75" customHeight="1">
      <c r="A1654" s="100">
        <v>43819</v>
      </c>
      <c r="B1654" s="77" t="s">
        <v>20</v>
      </c>
      <c r="C1654" s="97"/>
      <c r="D1654" s="97"/>
      <c r="E1654" s="20">
        <v>0.31</v>
      </c>
      <c r="F1654" s="116" t="s">
        <v>513</v>
      </c>
    </row>
    <row r="1655" spans="1:6" ht="27.75" customHeight="1">
      <c r="A1655" s="100">
        <v>43819</v>
      </c>
      <c r="B1655" s="77" t="s">
        <v>20</v>
      </c>
      <c r="C1655" s="97"/>
      <c r="D1655" s="97"/>
      <c r="E1655" s="20">
        <v>0.49</v>
      </c>
      <c r="F1655" s="116" t="s">
        <v>513</v>
      </c>
    </row>
    <row r="1656" spans="1:6" ht="27.75" customHeight="1">
      <c r="A1656" s="100">
        <v>43819</v>
      </c>
      <c r="B1656" s="77" t="s">
        <v>20</v>
      </c>
      <c r="C1656" s="97"/>
      <c r="D1656" s="97"/>
      <c r="E1656" s="20">
        <v>0.5</v>
      </c>
      <c r="F1656" s="116" t="s">
        <v>513</v>
      </c>
    </row>
    <row r="1657" spans="1:6" ht="27.75" customHeight="1">
      <c r="A1657" s="100">
        <v>43819</v>
      </c>
      <c r="B1657" s="77" t="s">
        <v>20</v>
      </c>
      <c r="C1657" s="97"/>
      <c r="D1657" s="97"/>
      <c r="E1657" s="20">
        <v>0.5</v>
      </c>
      <c r="F1657" s="116" t="s">
        <v>513</v>
      </c>
    </row>
    <row r="1658" spans="1:6" ht="27.75" customHeight="1">
      <c r="A1658" s="100">
        <v>43819</v>
      </c>
      <c r="B1658" s="77" t="s">
        <v>20</v>
      </c>
      <c r="C1658" s="97"/>
      <c r="D1658" s="97"/>
      <c r="E1658" s="20">
        <v>0.55</v>
      </c>
      <c r="F1658" s="116" t="s">
        <v>513</v>
      </c>
    </row>
    <row r="1659" spans="1:6" ht="27.75" customHeight="1">
      <c r="A1659" s="100">
        <v>43819</v>
      </c>
      <c r="B1659" s="77" t="s">
        <v>20</v>
      </c>
      <c r="C1659" s="97"/>
      <c r="D1659" s="97"/>
      <c r="E1659" s="20">
        <v>0.72</v>
      </c>
      <c r="F1659" s="116" t="s">
        <v>513</v>
      </c>
    </row>
    <row r="1660" spans="1:6" ht="27.75" customHeight="1">
      <c r="A1660" s="100">
        <v>43819</v>
      </c>
      <c r="B1660" s="18" t="s">
        <v>757</v>
      </c>
      <c r="C1660" s="97"/>
      <c r="D1660" s="97"/>
      <c r="E1660" s="20">
        <v>700</v>
      </c>
      <c r="F1660" s="116" t="s">
        <v>513</v>
      </c>
    </row>
    <row r="1661" spans="1:6" ht="27.75" customHeight="1">
      <c r="A1661" s="100">
        <v>43819</v>
      </c>
      <c r="B1661" s="77" t="s">
        <v>20</v>
      </c>
      <c r="C1661" s="97"/>
      <c r="D1661" s="97"/>
      <c r="E1661" s="20">
        <v>0.62</v>
      </c>
      <c r="F1661" s="116" t="s">
        <v>513</v>
      </c>
    </row>
    <row r="1662" spans="1:6" ht="27.75" customHeight="1">
      <c r="A1662" s="100">
        <v>43819</v>
      </c>
      <c r="B1662" s="77" t="s">
        <v>20</v>
      </c>
      <c r="C1662" s="97"/>
      <c r="D1662" s="97"/>
      <c r="E1662" s="20">
        <v>0.87</v>
      </c>
      <c r="F1662" s="116" t="s">
        <v>513</v>
      </c>
    </row>
    <row r="1663" spans="1:6" ht="27.75" customHeight="1">
      <c r="A1663" s="100">
        <v>43819</v>
      </c>
      <c r="B1663" s="77" t="s">
        <v>20</v>
      </c>
      <c r="C1663" s="97"/>
      <c r="D1663" s="97"/>
      <c r="E1663" s="20">
        <v>11.83</v>
      </c>
      <c r="F1663" s="116" t="s">
        <v>513</v>
      </c>
    </row>
    <row r="1664" spans="1:6" ht="27.75" customHeight="1">
      <c r="A1664" s="100">
        <v>43820</v>
      </c>
      <c r="B1664" s="77" t="s">
        <v>20</v>
      </c>
      <c r="C1664" s="97"/>
      <c r="D1664" s="97"/>
      <c r="E1664" s="20">
        <v>0.49</v>
      </c>
      <c r="F1664" s="116" t="s">
        <v>513</v>
      </c>
    </row>
    <row r="1665" spans="1:6" ht="27.75" customHeight="1">
      <c r="A1665" s="100">
        <v>43822</v>
      </c>
      <c r="B1665" s="18" t="s">
        <v>758</v>
      </c>
      <c r="C1665" s="97"/>
      <c r="D1665" s="97"/>
      <c r="E1665" s="20">
        <v>630</v>
      </c>
      <c r="F1665" s="116" t="s">
        <v>518</v>
      </c>
    </row>
    <row r="1666" spans="1:6" ht="27.75" customHeight="1">
      <c r="A1666" s="100">
        <v>43822</v>
      </c>
      <c r="B1666" s="18" t="s">
        <v>758</v>
      </c>
      <c r="C1666" s="97"/>
      <c r="D1666" s="97"/>
      <c r="E1666" s="20">
        <v>630</v>
      </c>
      <c r="F1666" s="116" t="s">
        <v>644</v>
      </c>
    </row>
    <row r="1667" spans="1:6" ht="27.75" customHeight="1">
      <c r="A1667" s="100">
        <v>43823</v>
      </c>
      <c r="B1667" s="77" t="s">
        <v>20</v>
      </c>
      <c r="C1667" s="97"/>
      <c r="D1667" s="97"/>
      <c r="E1667" s="20">
        <v>0.37</v>
      </c>
      <c r="F1667" s="116" t="s">
        <v>513</v>
      </c>
    </row>
    <row r="1668" spans="1:6" ht="27.75" customHeight="1">
      <c r="A1668" s="100">
        <v>43823</v>
      </c>
      <c r="B1668" s="77" t="s">
        <v>20</v>
      </c>
      <c r="C1668" s="97"/>
      <c r="D1668" s="97"/>
      <c r="E1668" s="20">
        <v>0.97</v>
      </c>
      <c r="F1668" s="116" t="s">
        <v>513</v>
      </c>
    </row>
    <row r="1669" spans="1:6" ht="27.75" customHeight="1">
      <c r="A1669" s="100">
        <v>43823</v>
      </c>
      <c r="B1669" s="18" t="s">
        <v>759</v>
      </c>
      <c r="C1669" s="97"/>
      <c r="D1669" s="97"/>
      <c r="E1669" s="20">
        <v>200</v>
      </c>
      <c r="F1669" s="116" t="s">
        <v>764</v>
      </c>
    </row>
    <row r="1670" spans="1:6" ht="27.75" customHeight="1">
      <c r="A1670" s="100">
        <v>43823</v>
      </c>
      <c r="B1670" s="77" t="s">
        <v>765</v>
      </c>
      <c r="C1670" s="97"/>
      <c r="D1670" s="97"/>
      <c r="E1670" s="20">
        <v>500</v>
      </c>
      <c r="F1670" s="116" t="s">
        <v>644</v>
      </c>
    </row>
    <row r="1671" spans="1:6" ht="27.75" customHeight="1">
      <c r="A1671" s="100">
        <v>43823</v>
      </c>
      <c r="B1671" s="77" t="s">
        <v>765</v>
      </c>
      <c r="C1671" s="97"/>
      <c r="D1671" s="97"/>
      <c r="E1671" s="20">
        <v>500</v>
      </c>
      <c r="F1671" s="116" t="s">
        <v>766</v>
      </c>
    </row>
    <row r="1672" spans="1:6" ht="27.75" customHeight="1">
      <c r="A1672" s="100">
        <v>43823</v>
      </c>
      <c r="B1672" s="77" t="s">
        <v>765</v>
      </c>
      <c r="C1672" s="97"/>
      <c r="D1672" s="97"/>
      <c r="E1672" s="20">
        <v>421</v>
      </c>
      <c r="F1672" s="116" t="s">
        <v>767</v>
      </c>
    </row>
    <row r="1673" spans="1:6" ht="27.75" customHeight="1">
      <c r="A1673" s="100">
        <v>43823</v>
      </c>
      <c r="B1673" s="77" t="s">
        <v>765</v>
      </c>
      <c r="C1673" s="97"/>
      <c r="D1673" s="97"/>
      <c r="E1673" s="20">
        <f>3167-E1670-E1671-E1672</f>
        <v>1746</v>
      </c>
      <c r="F1673" s="116" t="s">
        <v>764</v>
      </c>
    </row>
    <row r="1674" spans="1:6" ht="27.75" customHeight="1">
      <c r="A1674" s="100">
        <v>43823</v>
      </c>
      <c r="B1674" s="59" t="s">
        <v>447</v>
      </c>
      <c r="C1674" s="97"/>
      <c r="D1674" s="97"/>
      <c r="E1674" s="20">
        <v>5000</v>
      </c>
      <c r="F1674" s="116" t="s">
        <v>513</v>
      </c>
    </row>
    <row r="1675" spans="1:6" ht="27.75" customHeight="1">
      <c r="A1675" s="100">
        <v>43824</v>
      </c>
      <c r="B1675" s="77" t="s">
        <v>20</v>
      </c>
      <c r="C1675" s="97"/>
      <c r="D1675" s="97"/>
      <c r="E1675" s="20">
        <v>0.4</v>
      </c>
      <c r="F1675" s="116" t="s">
        <v>513</v>
      </c>
    </row>
    <row r="1676" spans="1:6" ht="27.75" customHeight="1">
      <c r="A1676" s="100">
        <v>43824</v>
      </c>
      <c r="B1676" s="77" t="s">
        <v>20</v>
      </c>
      <c r="C1676" s="97"/>
      <c r="D1676" s="97"/>
      <c r="E1676" s="20">
        <v>0.5</v>
      </c>
      <c r="F1676" s="116" t="s">
        <v>513</v>
      </c>
    </row>
    <row r="1677" spans="1:6" ht="27.75" customHeight="1">
      <c r="A1677" s="100">
        <v>43824</v>
      </c>
      <c r="B1677" s="77" t="s">
        <v>20</v>
      </c>
      <c r="C1677" s="97"/>
      <c r="D1677" s="97"/>
      <c r="E1677" s="20">
        <v>0.64</v>
      </c>
      <c r="F1677" s="116" t="s">
        <v>513</v>
      </c>
    </row>
    <row r="1678" spans="1:6" ht="27.75" customHeight="1">
      <c r="A1678" s="100">
        <v>43824</v>
      </c>
      <c r="B1678" s="77" t="s">
        <v>20</v>
      </c>
      <c r="C1678" s="97"/>
      <c r="D1678" s="97"/>
      <c r="E1678" s="20">
        <v>0.64</v>
      </c>
      <c r="F1678" s="116" t="s">
        <v>513</v>
      </c>
    </row>
    <row r="1679" spans="1:6" ht="27.75" customHeight="1">
      <c r="A1679" s="100">
        <v>43824</v>
      </c>
      <c r="B1679" s="77" t="s">
        <v>20</v>
      </c>
      <c r="C1679" s="97"/>
      <c r="D1679" s="97"/>
      <c r="E1679" s="20">
        <v>0.69</v>
      </c>
      <c r="F1679" s="116" t="s">
        <v>513</v>
      </c>
    </row>
    <row r="1680" spans="1:6" ht="27.75" customHeight="1">
      <c r="A1680" s="100">
        <v>43824</v>
      </c>
      <c r="B1680" s="77" t="s">
        <v>772</v>
      </c>
      <c r="C1680" s="97"/>
      <c r="D1680" s="97"/>
      <c r="E1680" s="20">
        <v>500</v>
      </c>
      <c r="F1680" s="116" t="s">
        <v>764</v>
      </c>
    </row>
    <row r="1681" spans="1:6" ht="27.75" customHeight="1">
      <c r="A1681" s="100">
        <v>43824</v>
      </c>
      <c r="B1681" s="77" t="s">
        <v>772</v>
      </c>
      <c r="C1681" s="97"/>
      <c r="D1681" s="97"/>
      <c r="E1681" s="20">
        <v>100</v>
      </c>
      <c r="F1681" s="116" t="s">
        <v>644</v>
      </c>
    </row>
    <row r="1682" spans="1:6" ht="27.75" customHeight="1">
      <c r="A1682" s="100">
        <v>43825</v>
      </c>
      <c r="B1682" s="59" t="s">
        <v>856</v>
      </c>
      <c r="C1682" s="97"/>
      <c r="D1682" s="97"/>
      <c r="E1682" s="20">
        <v>5000</v>
      </c>
      <c r="F1682" s="116" t="s">
        <v>513</v>
      </c>
    </row>
    <row r="1683" spans="1:6" ht="27.75" customHeight="1">
      <c r="A1683" s="100">
        <v>43825</v>
      </c>
      <c r="B1683" s="77" t="s">
        <v>20</v>
      </c>
      <c r="C1683" s="97"/>
      <c r="D1683" s="97"/>
      <c r="E1683" s="20">
        <v>0.09</v>
      </c>
      <c r="F1683" s="116" t="s">
        <v>513</v>
      </c>
    </row>
    <row r="1684" spans="1:6" ht="27.75" customHeight="1">
      <c r="A1684" s="100">
        <v>43825</v>
      </c>
      <c r="B1684" s="77" t="s">
        <v>857</v>
      </c>
      <c r="C1684" s="97" t="s">
        <v>858</v>
      </c>
      <c r="D1684" s="97" t="s">
        <v>256</v>
      </c>
      <c r="E1684" s="20">
        <v>0.27</v>
      </c>
      <c r="F1684" s="116" t="s">
        <v>513</v>
      </c>
    </row>
    <row r="1685" spans="1:6" ht="27.75" customHeight="1">
      <c r="A1685" s="100">
        <v>43825</v>
      </c>
      <c r="B1685" s="77" t="s">
        <v>20</v>
      </c>
      <c r="C1685" s="97"/>
      <c r="D1685" s="97"/>
      <c r="E1685" s="20">
        <v>0.5</v>
      </c>
      <c r="F1685" s="116" t="s">
        <v>513</v>
      </c>
    </row>
    <row r="1686" spans="1:6" ht="27.75" customHeight="1">
      <c r="A1686" s="100">
        <v>43825</v>
      </c>
      <c r="B1686" s="77" t="s">
        <v>20</v>
      </c>
      <c r="C1686" s="97"/>
      <c r="D1686" s="97"/>
      <c r="E1686" s="20">
        <v>0.5</v>
      </c>
      <c r="F1686" s="116" t="s">
        <v>513</v>
      </c>
    </row>
    <row r="1687" spans="1:6" ht="27.75" customHeight="1">
      <c r="A1687" s="100">
        <v>43825</v>
      </c>
      <c r="B1687" s="77" t="s">
        <v>20</v>
      </c>
      <c r="C1687" s="97"/>
      <c r="D1687" s="97"/>
      <c r="E1687" s="20">
        <v>0.5</v>
      </c>
      <c r="F1687" s="116" t="s">
        <v>513</v>
      </c>
    </row>
    <row r="1688" spans="1:6" ht="27.75" customHeight="1">
      <c r="A1688" s="100">
        <v>43825</v>
      </c>
      <c r="B1688" s="77" t="s">
        <v>20</v>
      </c>
      <c r="C1688" s="97"/>
      <c r="D1688" s="97"/>
      <c r="E1688" s="20">
        <v>0.99</v>
      </c>
      <c r="F1688" s="116" t="s">
        <v>513</v>
      </c>
    </row>
    <row r="1689" spans="1:6" ht="27.75" customHeight="1">
      <c r="A1689" s="100">
        <v>43825</v>
      </c>
      <c r="B1689" s="59" t="s">
        <v>859</v>
      </c>
      <c r="C1689" s="97"/>
      <c r="D1689" s="97"/>
      <c r="E1689" s="20">
        <v>1</v>
      </c>
      <c r="F1689" s="116" t="s">
        <v>34</v>
      </c>
    </row>
    <row r="1690" spans="1:6" ht="27.75" customHeight="1">
      <c r="A1690" s="100">
        <v>43826</v>
      </c>
      <c r="B1690" s="77" t="s">
        <v>20</v>
      </c>
      <c r="C1690" s="97"/>
      <c r="D1690" s="97"/>
      <c r="E1690" s="20">
        <v>0.04</v>
      </c>
      <c r="F1690" s="116" t="s">
        <v>513</v>
      </c>
    </row>
    <row r="1691" spans="1:6" ht="27.75" customHeight="1">
      <c r="A1691" s="100">
        <v>43826</v>
      </c>
      <c r="B1691" s="77" t="s">
        <v>20</v>
      </c>
      <c r="C1691" s="97"/>
      <c r="D1691" s="97"/>
      <c r="E1691" s="20">
        <v>0.07</v>
      </c>
      <c r="F1691" s="116" t="s">
        <v>513</v>
      </c>
    </row>
    <row r="1692" spans="1:6" ht="27.75" customHeight="1">
      <c r="A1692" s="100">
        <v>43826</v>
      </c>
      <c r="B1692" s="77" t="s">
        <v>20</v>
      </c>
      <c r="C1692" s="97"/>
      <c r="D1692" s="97"/>
      <c r="E1692" s="20">
        <v>0.5</v>
      </c>
      <c r="F1692" s="116" t="s">
        <v>513</v>
      </c>
    </row>
    <row r="1693" spans="1:6" ht="27.75" customHeight="1">
      <c r="A1693" s="100">
        <v>43826</v>
      </c>
      <c r="B1693" s="77" t="s">
        <v>20</v>
      </c>
      <c r="C1693" s="97"/>
      <c r="D1693" s="97"/>
      <c r="E1693" s="20">
        <v>0.5</v>
      </c>
      <c r="F1693" s="116" t="s">
        <v>513</v>
      </c>
    </row>
    <row r="1694" spans="1:6" ht="27.75" customHeight="1">
      <c r="A1694" s="100">
        <v>43826</v>
      </c>
      <c r="B1694" s="77" t="s">
        <v>20</v>
      </c>
      <c r="C1694" s="97"/>
      <c r="D1694" s="97"/>
      <c r="E1694" s="20">
        <v>0.57</v>
      </c>
      <c r="F1694" s="116" t="s">
        <v>513</v>
      </c>
    </row>
    <row r="1695" spans="1:6" ht="27.75" customHeight="1">
      <c r="A1695" s="100">
        <v>43826</v>
      </c>
      <c r="B1695" s="59" t="s">
        <v>862</v>
      </c>
      <c r="C1695" s="97"/>
      <c r="D1695" s="97"/>
      <c r="E1695" s="20">
        <v>32579</v>
      </c>
      <c r="F1695" s="116" t="s">
        <v>767</v>
      </c>
    </row>
    <row r="1696" spans="1:6" ht="27.75" customHeight="1">
      <c r="A1696" s="100">
        <v>43826</v>
      </c>
      <c r="B1696" s="59" t="s">
        <v>862</v>
      </c>
      <c r="C1696" s="97"/>
      <c r="D1696" s="97"/>
      <c r="E1696" s="20">
        <v>99554</v>
      </c>
      <c r="F1696" s="116" t="s">
        <v>764</v>
      </c>
    </row>
    <row r="1697" spans="1:6" ht="27.75" customHeight="1">
      <c r="A1697" s="100">
        <v>43826</v>
      </c>
      <c r="B1697" s="59" t="s">
        <v>862</v>
      </c>
      <c r="C1697" s="97"/>
      <c r="D1697" s="97"/>
      <c r="E1697" s="20">
        <f>135000-E1695-E1696</f>
        <v>2867</v>
      </c>
      <c r="F1697" s="116" t="s">
        <v>513</v>
      </c>
    </row>
    <row r="1698" spans="1:6" ht="27.75" customHeight="1">
      <c r="A1698" s="100">
        <v>43826</v>
      </c>
      <c r="B1698" s="77" t="s">
        <v>865</v>
      </c>
      <c r="C1698" s="97"/>
      <c r="D1698" s="97"/>
      <c r="E1698" s="20">
        <v>100</v>
      </c>
      <c r="F1698" s="116" t="s">
        <v>518</v>
      </c>
    </row>
    <row r="1699" spans="1:6" ht="27.75" customHeight="1">
      <c r="A1699" s="100">
        <v>43826</v>
      </c>
      <c r="B1699" s="18" t="s">
        <v>864</v>
      </c>
      <c r="C1699" s="97"/>
      <c r="D1699" s="97"/>
      <c r="E1699" s="20">
        <v>600.87</v>
      </c>
      <c r="F1699" s="116" t="s">
        <v>513</v>
      </c>
    </row>
    <row r="1700" spans="1:6" ht="27.75" customHeight="1">
      <c r="A1700" s="100">
        <v>43826</v>
      </c>
      <c r="B1700" s="18" t="s">
        <v>864</v>
      </c>
      <c r="C1700" s="97"/>
      <c r="D1700" s="97"/>
      <c r="E1700" s="20">
        <f>700-E1699</f>
        <v>99.13</v>
      </c>
      <c r="F1700" s="116" t="s">
        <v>518</v>
      </c>
    </row>
    <row r="1701" spans="1:6" ht="27.75" customHeight="1">
      <c r="A1701" s="100">
        <v>43827</v>
      </c>
      <c r="B1701" s="77" t="s">
        <v>863</v>
      </c>
      <c r="C1701" s="97"/>
      <c r="D1701" s="97"/>
      <c r="E1701" s="20">
        <v>100</v>
      </c>
      <c r="F1701" s="116" t="s">
        <v>518</v>
      </c>
    </row>
    <row r="1702" spans="1:6" ht="27.75" customHeight="1">
      <c r="A1702" s="100">
        <v>43828</v>
      </c>
      <c r="B1702" s="77" t="s">
        <v>876</v>
      </c>
      <c r="C1702" s="97"/>
      <c r="D1702" s="97"/>
      <c r="E1702" s="20">
        <v>1</v>
      </c>
      <c r="F1702" s="116" t="s">
        <v>518</v>
      </c>
    </row>
    <row r="1703" spans="1:6" ht="27.75" customHeight="1">
      <c r="A1703" s="100">
        <v>43828</v>
      </c>
      <c r="B1703" s="18" t="s">
        <v>877</v>
      </c>
      <c r="C1703" s="97" t="s">
        <v>556</v>
      </c>
      <c r="D1703" s="97" t="s">
        <v>702</v>
      </c>
      <c r="E1703" s="20">
        <v>6000</v>
      </c>
      <c r="F1703" s="116" t="s">
        <v>518</v>
      </c>
    </row>
    <row r="1704" spans="1:6" ht="27.75" customHeight="1">
      <c r="A1704" s="100">
        <v>43828</v>
      </c>
      <c r="B1704" s="59" t="s">
        <v>316</v>
      </c>
      <c r="C1704" s="97" t="s">
        <v>417</v>
      </c>
      <c r="D1704" s="97" t="s">
        <v>411</v>
      </c>
      <c r="E1704" s="20">
        <v>500</v>
      </c>
      <c r="F1704" s="116" t="s">
        <v>518</v>
      </c>
    </row>
    <row r="1705" spans="1:6" ht="27.75" customHeight="1">
      <c r="A1705" s="100">
        <v>43829</v>
      </c>
      <c r="B1705" s="77" t="s">
        <v>20</v>
      </c>
      <c r="C1705" s="97"/>
      <c r="D1705" s="97"/>
      <c r="E1705" s="20">
        <v>0.1</v>
      </c>
      <c r="F1705" s="116" t="s">
        <v>518</v>
      </c>
    </row>
    <row r="1706" spans="1:6" ht="27.75" customHeight="1">
      <c r="A1706" s="100">
        <v>43829</v>
      </c>
      <c r="B1706" s="77" t="s">
        <v>20</v>
      </c>
      <c r="C1706" s="97"/>
      <c r="D1706" s="97"/>
      <c r="E1706" s="20">
        <v>0.17</v>
      </c>
      <c r="F1706" s="116" t="s">
        <v>518</v>
      </c>
    </row>
    <row r="1707" spans="1:6" ht="27.75" customHeight="1">
      <c r="A1707" s="100">
        <v>43829</v>
      </c>
      <c r="B1707" s="77" t="s">
        <v>20</v>
      </c>
      <c r="C1707" s="97"/>
      <c r="D1707" s="97"/>
      <c r="E1707" s="20">
        <v>0.21</v>
      </c>
      <c r="F1707" s="116" t="s">
        <v>518</v>
      </c>
    </row>
    <row r="1708" spans="1:6" ht="27.75" customHeight="1">
      <c r="A1708" s="100">
        <v>43829</v>
      </c>
      <c r="B1708" s="77" t="s">
        <v>20</v>
      </c>
      <c r="C1708" s="97"/>
      <c r="D1708" s="97"/>
      <c r="E1708" s="20">
        <v>0.5</v>
      </c>
      <c r="F1708" s="116" t="s">
        <v>518</v>
      </c>
    </row>
    <row r="1709" spans="1:6" ht="29.25" customHeight="1">
      <c r="A1709" s="100">
        <v>43829</v>
      </c>
      <c r="B1709" s="77" t="s">
        <v>20</v>
      </c>
      <c r="C1709" s="97"/>
      <c r="D1709" s="97"/>
      <c r="E1709" s="20">
        <v>0.64</v>
      </c>
      <c r="F1709" s="116" t="s">
        <v>518</v>
      </c>
    </row>
    <row r="1710" spans="1:6" ht="32.25" customHeight="1">
      <c r="A1710" s="100">
        <v>43829</v>
      </c>
      <c r="B1710" s="77" t="s">
        <v>20</v>
      </c>
      <c r="C1710" s="97"/>
      <c r="D1710" s="97"/>
      <c r="E1710" s="20">
        <v>0.67</v>
      </c>
      <c r="F1710" s="116" t="s">
        <v>518</v>
      </c>
    </row>
    <row r="1711" spans="1:6" ht="33.75" customHeight="1">
      <c r="A1711" s="100">
        <v>43829</v>
      </c>
      <c r="B1711" s="77" t="s">
        <v>20</v>
      </c>
      <c r="C1711" s="97"/>
      <c r="D1711" s="97"/>
      <c r="E1711" s="20">
        <v>0.71</v>
      </c>
      <c r="F1711" s="116" t="s">
        <v>518</v>
      </c>
    </row>
    <row r="1712" spans="1:6" ht="27.75" customHeight="1">
      <c r="A1712" s="100">
        <v>43829</v>
      </c>
      <c r="B1712" s="77" t="s">
        <v>20</v>
      </c>
      <c r="C1712" s="97"/>
      <c r="D1712" s="97"/>
      <c r="E1712" s="20">
        <v>0.91</v>
      </c>
      <c r="F1712" s="116" t="s">
        <v>518</v>
      </c>
    </row>
    <row r="1713" spans="1:6" ht="27.75" customHeight="1">
      <c r="A1713" s="100">
        <v>43829</v>
      </c>
      <c r="B1713" s="77" t="s">
        <v>20</v>
      </c>
      <c r="C1713" s="97"/>
      <c r="D1713" s="97"/>
      <c r="E1713" s="20">
        <v>0.97</v>
      </c>
      <c r="F1713" s="116" t="s">
        <v>518</v>
      </c>
    </row>
    <row r="1714" spans="1:6" ht="27.75" customHeight="1">
      <c r="A1714" s="100">
        <v>43829</v>
      </c>
      <c r="B1714" s="77" t="s">
        <v>20</v>
      </c>
      <c r="C1714" s="97"/>
      <c r="D1714" s="97"/>
      <c r="E1714" s="20">
        <v>0.97</v>
      </c>
      <c r="F1714" s="116" t="s">
        <v>518</v>
      </c>
    </row>
    <row r="1715" spans="1:6" ht="27.75" customHeight="1">
      <c r="A1715" s="100">
        <v>43829</v>
      </c>
      <c r="B1715" s="59" t="s">
        <v>878</v>
      </c>
      <c r="C1715" s="97"/>
      <c r="D1715" s="97"/>
      <c r="E1715" s="20">
        <v>300</v>
      </c>
      <c r="F1715" s="116" t="s">
        <v>34</v>
      </c>
    </row>
    <row r="1716" spans="1:6" ht="27.75" customHeight="1">
      <c r="A1716" s="100">
        <v>43829</v>
      </c>
      <c r="B1716" s="59" t="s">
        <v>879</v>
      </c>
      <c r="C1716" s="97"/>
      <c r="D1716" s="97"/>
      <c r="E1716" s="20">
        <v>200</v>
      </c>
      <c r="F1716" s="116" t="s">
        <v>34</v>
      </c>
    </row>
    <row r="1717" spans="1:6" ht="27.75" customHeight="1">
      <c r="A1717" s="100">
        <v>43829</v>
      </c>
      <c r="B1717" s="18" t="s">
        <v>880</v>
      </c>
      <c r="C1717" s="97"/>
      <c r="D1717" s="97"/>
      <c r="E1717" s="20">
        <v>700</v>
      </c>
      <c r="F1717" s="116" t="s">
        <v>518</v>
      </c>
    </row>
    <row r="1718" spans="1:6" ht="27.75" customHeight="1">
      <c r="A1718" s="100">
        <v>43830</v>
      </c>
      <c r="B1718" s="77" t="s">
        <v>20</v>
      </c>
      <c r="C1718" s="97"/>
      <c r="D1718" s="97"/>
      <c r="E1718" s="20">
        <v>0.24</v>
      </c>
      <c r="F1718" s="116" t="s">
        <v>518</v>
      </c>
    </row>
    <row r="1719" spans="1:6" ht="27.75" customHeight="1">
      <c r="A1719" s="100">
        <v>43830</v>
      </c>
      <c r="B1719" s="77" t="s">
        <v>20</v>
      </c>
      <c r="C1719" s="97"/>
      <c r="D1719" s="97"/>
      <c r="E1719" s="20">
        <v>0.5</v>
      </c>
      <c r="F1719" s="116" t="s">
        <v>518</v>
      </c>
    </row>
    <row r="1720" spans="1:6" ht="27.75" customHeight="1">
      <c r="A1720" s="100"/>
      <c r="B1720" s="18"/>
      <c r="C1720" s="97"/>
      <c r="D1720" s="97"/>
      <c r="E1720" s="20"/>
      <c r="F1720" s="116"/>
    </row>
    <row r="1721" spans="1:6" ht="27.75" customHeight="1">
      <c r="A1721" s="100"/>
      <c r="B1721" s="18"/>
      <c r="C1721" s="97"/>
      <c r="D1721" s="97"/>
      <c r="E1721" s="20"/>
      <c r="F1721" s="116"/>
    </row>
    <row r="1722" spans="1:6" ht="27.75" customHeight="1">
      <c r="A1722" s="100"/>
      <c r="B1722" s="59"/>
      <c r="C1722" s="97"/>
      <c r="D1722" s="97"/>
      <c r="E1722" s="20"/>
      <c r="F1722" s="116"/>
    </row>
    <row r="1723" spans="1:6" ht="27.75" customHeight="1">
      <c r="A1723" s="100"/>
      <c r="B1723" s="59"/>
      <c r="C1723" s="97"/>
      <c r="D1723" s="97"/>
      <c r="E1723" s="20"/>
      <c r="F1723" s="116"/>
    </row>
    <row r="1724" spans="1:6" ht="35.25" customHeight="1">
      <c r="A1724" s="100"/>
      <c r="B1724" s="59"/>
      <c r="C1724" s="97"/>
      <c r="D1724" s="97"/>
      <c r="E1724" s="20"/>
      <c r="F1724" s="116"/>
    </row>
    <row r="1725" spans="1:6" ht="27.75" customHeight="1">
      <c r="A1725" s="100"/>
      <c r="B1725" s="59"/>
      <c r="C1725" s="97"/>
      <c r="D1725" s="97"/>
      <c r="E1725" s="20"/>
      <c r="F1725" s="116"/>
    </row>
    <row r="1726" spans="1:6" ht="27.75" customHeight="1">
      <c r="A1726" s="100"/>
      <c r="B1726" s="59"/>
      <c r="C1726" s="97"/>
      <c r="D1726" s="97"/>
      <c r="E1726" s="20"/>
      <c r="F1726" s="116"/>
    </row>
    <row r="1727" spans="1:6" ht="27.75" customHeight="1">
      <c r="A1727" s="100"/>
      <c r="B1727" s="59"/>
      <c r="C1727" s="97"/>
      <c r="D1727" s="97"/>
      <c r="E1727" s="20"/>
      <c r="F1727" s="116"/>
    </row>
    <row r="1728" spans="1:6" ht="27.75" customHeight="1">
      <c r="A1728" s="100"/>
      <c r="B1728" s="59"/>
      <c r="C1728" s="97"/>
      <c r="D1728" s="97"/>
      <c r="E1728" s="20"/>
      <c r="F1728" s="116"/>
    </row>
    <row r="1729" spans="1:6" ht="27.75" customHeight="1">
      <c r="A1729" s="100"/>
      <c r="B1729" s="59"/>
      <c r="C1729" s="97"/>
      <c r="D1729" s="97"/>
      <c r="E1729" s="20"/>
      <c r="F1729" s="116"/>
    </row>
    <row r="1730" spans="1:6" ht="27.75" customHeight="1">
      <c r="A1730" s="100"/>
      <c r="B1730" s="59"/>
      <c r="C1730" s="97"/>
      <c r="D1730" s="97"/>
      <c r="E1730" s="20"/>
      <c r="F1730" s="116"/>
    </row>
    <row r="1731" spans="1:6" ht="27.75" customHeight="1">
      <c r="A1731" s="100"/>
      <c r="B1731" s="18"/>
      <c r="C1731" s="97"/>
      <c r="D1731" s="97"/>
      <c r="E1731" s="20"/>
      <c r="F1731" s="116"/>
    </row>
    <row r="1732" spans="1:6" ht="27.75" customHeight="1">
      <c r="A1732" s="100"/>
      <c r="B1732" s="18"/>
      <c r="C1732" s="97"/>
      <c r="D1732" s="97"/>
      <c r="E1732" s="20"/>
      <c r="F1732" s="116"/>
    </row>
    <row r="1733" spans="1:6" ht="27.75" customHeight="1">
      <c r="A1733" s="100"/>
      <c r="B1733" s="18"/>
      <c r="C1733" s="97"/>
      <c r="D1733" s="97"/>
      <c r="E1733" s="20"/>
      <c r="F1733" s="116"/>
    </row>
    <row r="1734" spans="1:6" ht="27.75" customHeight="1">
      <c r="A1734" s="100"/>
      <c r="B1734" s="59"/>
      <c r="C1734" s="97"/>
      <c r="D1734" s="97"/>
      <c r="E1734" s="20"/>
      <c r="F1734" s="116"/>
    </row>
    <row r="1735" spans="1:6" ht="27.75" customHeight="1">
      <c r="A1735" s="100"/>
      <c r="B1735" s="59"/>
      <c r="C1735" s="97"/>
      <c r="D1735" s="97"/>
      <c r="E1735" s="20"/>
      <c r="F1735" s="116"/>
    </row>
    <row r="1736" spans="1:6" ht="27.75" customHeight="1">
      <c r="A1736" s="100"/>
      <c r="B1736" s="59"/>
      <c r="C1736" s="97"/>
      <c r="D1736" s="97"/>
      <c r="E1736" s="20"/>
      <c r="F1736" s="116"/>
    </row>
    <row r="1737" spans="1:6" ht="27.75" customHeight="1">
      <c r="A1737" s="100"/>
      <c r="B1737" s="59"/>
      <c r="C1737" s="97"/>
      <c r="D1737" s="97"/>
      <c r="E1737" s="20"/>
      <c r="F1737" s="116"/>
    </row>
    <row r="1738" spans="1:6" ht="27.75" customHeight="1">
      <c r="A1738" s="100"/>
      <c r="B1738" s="59"/>
      <c r="C1738" s="97"/>
      <c r="D1738" s="97"/>
      <c r="E1738" s="20"/>
      <c r="F1738" s="116"/>
    </row>
    <row r="1739" spans="1:6" ht="27.75" customHeight="1">
      <c r="A1739" s="100"/>
      <c r="B1739" s="100"/>
      <c r="C1739" s="97"/>
      <c r="D1739" s="97"/>
      <c r="E1739" s="20"/>
      <c r="F1739" s="116"/>
    </row>
    <row r="1740" spans="1:6" ht="27.75" customHeight="1">
      <c r="A1740" s="100"/>
      <c r="B1740" s="18"/>
      <c r="C1740" s="97"/>
      <c r="D1740" s="97"/>
      <c r="E1740" s="20"/>
      <c r="F1740" s="116"/>
    </row>
    <row r="1741" spans="1:6" ht="27.75" customHeight="1">
      <c r="A1741" s="100"/>
      <c r="B1741" s="59"/>
      <c r="C1741" s="97"/>
      <c r="D1741" s="97"/>
      <c r="E1741" s="20"/>
      <c r="F1741" s="116"/>
    </row>
    <row r="1742" spans="1:6" ht="27.75" customHeight="1">
      <c r="A1742" s="100"/>
      <c r="B1742" s="18"/>
      <c r="C1742" s="97"/>
      <c r="D1742" s="97"/>
      <c r="E1742" s="20"/>
      <c r="F1742" s="116"/>
    </row>
    <row r="1743" spans="1:6" ht="27.75" customHeight="1">
      <c r="A1743" s="100"/>
      <c r="B1743" s="59"/>
      <c r="C1743" s="97"/>
      <c r="D1743" s="97"/>
      <c r="E1743" s="20"/>
      <c r="F1743" s="116"/>
    </row>
    <row r="1744" spans="1:6" ht="27.75" customHeight="1">
      <c r="A1744" s="100"/>
      <c r="B1744" s="59"/>
      <c r="C1744" s="97"/>
      <c r="D1744" s="97"/>
      <c r="E1744" s="20"/>
      <c r="F1744" s="116"/>
    </row>
    <row r="1745" spans="1:6" ht="27.75" customHeight="1">
      <c r="A1745" s="100"/>
      <c r="B1745" s="59"/>
      <c r="C1745" s="97"/>
      <c r="D1745" s="97"/>
      <c r="E1745" s="20"/>
      <c r="F1745" s="116"/>
    </row>
    <row r="1746" spans="1:6" ht="27.75" customHeight="1">
      <c r="A1746" s="100"/>
      <c r="B1746" s="59"/>
      <c r="C1746" s="97"/>
      <c r="D1746" s="97"/>
      <c r="E1746" s="20"/>
      <c r="F1746" s="116"/>
    </row>
    <row r="1747" spans="1:6" ht="27.75" customHeight="1">
      <c r="A1747" s="100"/>
      <c r="B1747" s="59"/>
      <c r="C1747" s="97"/>
      <c r="D1747" s="97"/>
      <c r="E1747" s="20"/>
      <c r="F1747" s="116"/>
    </row>
    <row r="1748" spans="1:6" ht="27.75" customHeight="1">
      <c r="A1748" s="100"/>
      <c r="B1748" s="59"/>
      <c r="C1748" s="97"/>
      <c r="D1748" s="97"/>
      <c r="E1748" s="20"/>
      <c r="F1748" s="116"/>
    </row>
    <row r="1749" spans="1:6" ht="27.75" customHeight="1">
      <c r="A1749" s="100"/>
      <c r="B1749" s="59"/>
      <c r="C1749" s="97"/>
      <c r="D1749" s="97"/>
      <c r="E1749" s="20"/>
      <c r="F1749" s="116"/>
    </row>
    <row r="1750" spans="1:6" ht="27.75" customHeight="1">
      <c r="A1750" s="100"/>
      <c r="B1750" s="59"/>
      <c r="C1750" s="97"/>
      <c r="D1750" s="97"/>
      <c r="E1750" s="20"/>
      <c r="F1750" s="116"/>
    </row>
    <row r="1751" spans="1:6" ht="27.75" customHeight="1">
      <c r="A1751" s="100"/>
      <c r="B1751" s="59"/>
      <c r="C1751" s="97"/>
      <c r="D1751" s="97"/>
      <c r="E1751" s="20"/>
      <c r="F1751" s="116"/>
    </row>
    <row r="1752" spans="1:6" ht="27.75" customHeight="1">
      <c r="A1752" s="100"/>
      <c r="B1752" s="59"/>
      <c r="C1752" s="97"/>
      <c r="D1752" s="97"/>
      <c r="E1752" s="20"/>
      <c r="F1752" s="116"/>
    </row>
    <row r="1753" spans="1:6" ht="27.75" customHeight="1">
      <c r="A1753" s="100"/>
      <c r="B1753" s="59"/>
      <c r="C1753" s="97"/>
      <c r="D1753" s="97"/>
      <c r="E1753" s="20"/>
      <c r="F1753" s="116"/>
    </row>
    <row r="1754" spans="1:6" ht="27.75" customHeight="1">
      <c r="A1754" s="100"/>
      <c r="B1754" s="59"/>
      <c r="C1754" s="97"/>
      <c r="D1754" s="97"/>
      <c r="E1754" s="20"/>
      <c r="F1754" s="116"/>
    </row>
    <row r="1755" spans="1:6" ht="27.75" customHeight="1">
      <c r="A1755" s="100"/>
      <c r="B1755" s="59"/>
      <c r="C1755" s="97"/>
      <c r="D1755" s="97"/>
      <c r="E1755" s="20"/>
      <c r="F1755" s="116"/>
    </row>
    <row r="1756" spans="1:6" ht="27.75" customHeight="1">
      <c r="A1756" s="100"/>
      <c r="B1756" s="59"/>
      <c r="C1756" s="97"/>
      <c r="D1756" s="97"/>
      <c r="E1756" s="20"/>
      <c r="F1756" s="116"/>
    </row>
    <row r="1757" spans="1:6" ht="27.75" customHeight="1">
      <c r="A1757" s="100"/>
      <c r="B1757" s="59"/>
      <c r="C1757" s="97"/>
      <c r="D1757" s="97"/>
      <c r="E1757" s="20"/>
      <c r="F1757" s="116"/>
    </row>
    <row r="1758" spans="1:6" ht="27.75" customHeight="1">
      <c r="A1758" s="100"/>
      <c r="B1758" s="59"/>
      <c r="C1758" s="97"/>
      <c r="D1758" s="97"/>
      <c r="E1758" s="20"/>
      <c r="F1758" s="116"/>
    </row>
    <row r="1759" spans="1:6" ht="27.75" customHeight="1">
      <c r="A1759" s="100"/>
      <c r="B1759" s="59"/>
      <c r="C1759" s="97"/>
      <c r="D1759" s="97"/>
      <c r="E1759" s="20"/>
      <c r="F1759" s="116"/>
    </row>
    <row r="1760" spans="1:6" ht="27.75" customHeight="1">
      <c r="A1760" s="100"/>
      <c r="B1760" s="59"/>
      <c r="C1760" s="97"/>
      <c r="D1760" s="97"/>
      <c r="E1760" s="20"/>
      <c r="F1760" s="116"/>
    </row>
    <row r="1761" spans="1:6" ht="27.75" customHeight="1">
      <c r="A1761" s="100"/>
      <c r="B1761" s="59"/>
      <c r="C1761" s="97"/>
      <c r="D1761" s="97"/>
      <c r="E1761" s="20"/>
      <c r="F1761" s="116"/>
    </row>
    <row r="1762" spans="1:6" ht="27.75" customHeight="1">
      <c r="A1762" s="100"/>
      <c r="B1762" s="59"/>
      <c r="C1762" s="97"/>
      <c r="D1762" s="97"/>
      <c r="E1762" s="20"/>
      <c r="F1762" s="116"/>
    </row>
    <row r="1763" spans="1:6" ht="27.75" customHeight="1">
      <c r="A1763" s="100"/>
      <c r="B1763" s="18"/>
      <c r="C1763" s="97"/>
      <c r="D1763" s="97"/>
      <c r="E1763" s="20"/>
      <c r="F1763" s="116"/>
    </row>
    <row r="1764" spans="1:6" ht="27.75" customHeight="1">
      <c r="A1764" s="100"/>
      <c r="B1764" s="18"/>
      <c r="C1764" s="97"/>
      <c r="D1764" s="97"/>
      <c r="E1764" s="20"/>
      <c r="F1764" s="116"/>
    </row>
    <row r="1765" spans="1:6" ht="27.75" customHeight="1">
      <c r="A1765" s="100"/>
      <c r="B1765" s="18"/>
      <c r="C1765" s="97"/>
      <c r="D1765" s="97"/>
      <c r="E1765" s="20"/>
      <c r="F1765" s="116"/>
    </row>
    <row r="1766" spans="1:6" ht="27.75" customHeight="1">
      <c r="A1766" s="100"/>
      <c r="B1766" s="18"/>
      <c r="C1766" s="97"/>
      <c r="D1766" s="97"/>
      <c r="E1766" s="20"/>
      <c r="F1766" s="116"/>
    </row>
    <row r="1767" spans="1:6" ht="27.75" customHeight="1">
      <c r="A1767" s="100"/>
      <c r="B1767" s="59"/>
      <c r="C1767" s="97"/>
      <c r="D1767" s="97"/>
      <c r="E1767" s="20"/>
      <c r="F1767" s="116"/>
    </row>
    <row r="1768" spans="1:6" ht="27.75" customHeight="1">
      <c r="A1768" s="100"/>
      <c r="B1768" s="59"/>
      <c r="C1768" s="97"/>
      <c r="D1768" s="97"/>
      <c r="E1768" s="20"/>
      <c r="F1768" s="116"/>
    </row>
    <row r="1769" spans="1:6" ht="27.75" customHeight="1">
      <c r="A1769" s="100"/>
      <c r="B1769" s="59"/>
      <c r="C1769" s="97"/>
      <c r="D1769" s="97"/>
      <c r="E1769" s="20"/>
      <c r="F1769" s="116"/>
    </row>
    <row r="1770" spans="1:6" ht="27.75" customHeight="1">
      <c r="A1770" s="100"/>
      <c r="B1770" s="59"/>
      <c r="C1770" s="97"/>
      <c r="D1770" s="97"/>
      <c r="E1770" s="20"/>
      <c r="F1770" s="116"/>
    </row>
    <row r="1771" spans="1:6" ht="27.75" customHeight="1">
      <c r="A1771" s="100"/>
      <c r="B1771" s="59"/>
      <c r="C1771" s="97"/>
      <c r="D1771" s="97"/>
      <c r="E1771" s="20"/>
      <c r="F1771" s="116"/>
    </row>
    <row r="1772" spans="1:6" ht="27.75" customHeight="1">
      <c r="A1772" s="100"/>
      <c r="B1772" s="59"/>
      <c r="C1772" s="97"/>
      <c r="D1772" s="97"/>
      <c r="E1772" s="20"/>
      <c r="F1772" s="116"/>
    </row>
    <row r="1773" spans="1:6" ht="27.75" customHeight="1">
      <c r="A1773" s="100"/>
      <c r="B1773" s="59"/>
      <c r="C1773" s="97"/>
      <c r="D1773" s="97"/>
      <c r="E1773" s="20"/>
      <c r="F1773" s="116"/>
    </row>
    <row r="1774" spans="1:6" ht="27.75" customHeight="1">
      <c r="A1774" s="100"/>
      <c r="B1774" s="59"/>
      <c r="C1774" s="97"/>
      <c r="D1774" s="97"/>
      <c r="E1774" s="20"/>
      <c r="F1774" s="116"/>
    </row>
    <row r="1775" spans="1:6" ht="27.75" customHeight="1">
      <c r="A1775" s="100"/>
      <c r="B1775" s="59"/>
      <c r="C1775" s="97"/>
      <c r="D1775" s="97"/>
      <c r="E1775" s="20"/>
      <c r="F1775" s="116"/>
    </row>
    <row r="1776" spans="1:6" ht="27.75" customHeight="1">
      <c r="A1776" s="100"/>
      <c r="B1776" s="59"/>
      <c r="C1776" s="97"/>
      <c r="D1776" s="97"/>
      <c r="E1776" s="20"/>
      <c r="F1776" s="116"/>
    </row>
    <row r="1777" spans="1:6" ht="27.75" customHeight="1">
      <c r="A1777" s="100"/>
      <c r="B1777" s="59"/>
      <c r="C1777" s="97"/>
      <c r="D1777" s="97"/>
      <c r="E1777" s="20"/>
      <c r="F1777" s="116"/>
    </row>
    <row r="1778" spans="1:6" ht="27.75" customHeight="1">
      <c r="A1778" s="100"/>
      <c r="B1778" s="18"/>
      <c r="C1778" s="97"/>
      <c r="D1778" s="97"/>
      <c r="E1778" s="20"/>
      <c r="F1778" s="116"/>
    </row>
    <row r="1779" spans="1:6" ht="27.75" customHeight="1">
      <c r="A1779" s="100"/>
      <c r="B1779" s="59"/>
      <c r="C1779" s="97"/>
      <c r="D1779" s="97"/>
      <c r="E1779" s="20"/>
      <c r="F1779" s="116"/>
    </row>
    <row r="1780" spans="1:6" ht="27.75" customHeight="1">
      <c r="A1780" s="100"/>
      <c r="B1780" s="59"/>
      <c r="C1780" s="97"/>
      <c r="D1780" s="97"/>
      <c r="E1780" s="20"/>
      <c r="F1780" s="116"/>
    </row>
    <row r="1781" spans="1:6" ht="27.75" customHeight="1">
      <c r="A1781" s="100"/>
      <c r="B1781" s="59"/>
      <c r="C1781" s="97"/>
      <c r="D1781" s="97"/>
      <c r="E1781" s="20"/>
      <c r="F1781" s="116"/>
    </row>
    <row r="1782" spans="1:6" ht="27.75" customHeight="1">
      <c r="A1782" s="100"/>
      <c r="B1782" s="59"/>
      <c r="C1782" s="97"/>
      <c r="D1782" s="97"/>
      <c r="E1782" s="20"/>
      <c r="F1782" s="116"/>
    </row>
    <row r="1783" spans="1:6" ht="27.75" customHeight="1">
      <c r="A1783" s="100"/>
      <c r="B1783" s="59"/>
      <c r="C1783" s="97"/>
      <c r="D1783" s="97"/>
      <c r="E1783" s="20"/>
      <c r="F1783" s="116"/>
    </row>
    <row r="1784" spans="1:6" ht="27.75" customHeight="1">
      <c r="A1784" s="100"/>
      <c r="B1784" s="59"/>
      <c r="C1784" s="97"/>
      <c r="D1784" s="97"/>
      <c r="E1784" s="20"/>
      <c r="F1784" s="116"/>
    </row>
    <row r="1785" spans="1:6" ht="27.75" customHeight="1">
      <c r="A1785" s="100"/>
      <c r="B1785" s="59"/>
      <c r="C1785" s="97"/>
      <c r="D1785" s="97"/>
      <c r="E1785" s="20"/>
      <c r="F1785" s="116"/>
    </row>
    <row r="1786" spans="1:6" ht="27.75" customHeight="1">
      <c r="A1786" s="100"/>
      <c r="B1786" s="59"/>
      <c r="C1786" s="97"/>
      <c r="D1786" s="97"/>
      <c r="E1786" s="20"/>
      <c r="F1786" s="116"/>
    </row>
    <row r="1787" spans="1:6" ht="27.75" customHeight="1">
      <c r="A1787" s="100"/>
      <c r="B1787" s="59"/>
      <c r="C1787" s="97"/>
      <c r="D1787" s="97"/>
      <c r="E1787" s="20"/>
      <c r="F1787" s="116"/>
    </row>
    <row r="1788" spans="1:6" ht="27.75" customHeight="1">
      <c r="A1788" s="100"/>
      <c r="B1788" s="59"/>
      <c r="C1788" s="97"/>
      <c r="D1788" s="97"/>
      <c r="E1788" s="20"/>
      <c r="F1788" s="116"/>
    </row>
    <row r="1789" spans="1:6" ht="27.75" customHeight="1">
      <c r="A1789" s="100"/>
      <c r="B1789" s="59"/>
      <c r="C1789" s="97"/>
      <c r="D1789" s="97"/>
      <c r="E1789" s="20"/>
      <c r="F1789" s="116"/>
    </row>
    <row r="1790" spans="1:6" ht="27.75" customHeight="1">
      <c r="A1790" s="100"/>
      <c r="B1790" s="59"/>
      <c r="C1790" s="97"/>
      <c r="D1790" s="97"/>
      <c r="E1790" s="20"/>
      <c r="F1790" s="116"/>
    </row>
    <row r="1791" spans="1:6" ht="27.75" customHeight="1">
      <c r="A1791" s="100"/>
      <c r="B1791" s="59"/>
      <c r="C1791" s="97"/>
      <c r="D1791" s="97"/>
      <c r="E1791" s="20"/>
      <c r="F1791" s="116"/>
    </row>
    <row r="1792" spans="1:6" ht="27.75" customHeight="1">
      <c r="A1792" s="100"/>
      <c r="B1792" s="59"/>
      <c r="C1792" s="97"/>
      <c r="D1792" s="97"/>
      <c r="E1792" s="20"/>
      <c r="F1792" s="116"/>
    </row>
    <row r="1793" spans="1:6" ht="27.75" customHeight="1">
      <c r="A1793" s="100"/>
      <c r="B1793" s="59"/>
      <c r="C1793" s="97"/>
      <c r="D1793" s="97"/>
      <c r="E1793" s="20"/>
      <c r="F1793" s="116"/>
    </row>
    <row r="1794" spans="1:6" ht="27.75" customHeight="1">
      <c r="A1794" s="100"/>
      <c r="B1794" s="59"/>
      <c r="C1794" s="97"/>
      <c r="D1794" s="97"/>
      <c r="E1794" s="20"/>
      <c r="F1794" s="116"/>
    </row>
    <row r="1795" spans="1:6" ht="27.75" customHeight="1">
      <c r="A1795" s="100"/>
      <c r="B1795" s="59"/>
      <c r="C1795" s="97"/>
      <c r="D1795" s="97"/>
      <c r="E1795" s="20"/>
      <c r="F1795" s="116"/>
    </row>
    <row r="1796" spans="1:6" ht="27.75" customHeight="1">
      <c r="A1796" s="100"/>
      <c r="B1796" s="59"/>
      <c r="C1796" s="97"/>
      <c r="D1796" s="97"/>
      <c r="E1796" s="20"/>
      <c r="F1796" s="116"/>
    </row>
    <row r="1797" spans="1:6" ht="27.75" customHeight="1">
      <c r="A1797" s="100"/>
      <c r="B1797" s="59"/>
      <c r="C1797" s="97"/>
      <c r="D1797" s="97"/>
      <c r="E1797" s="20"/>
      <c r="F1797" s="116"/>
    </row>
    <row r="1798" spans="1:6" ht="27.75" customHeight="1">
      <c r="A1798" s="100"/>
      <c r="B1798" s="59"/>
      <c r="C1798" s="97"/>
      <c r="D1798" s="97"/>
      <c r="E1798" s="20"/>
      <c r="F1798" s="116"/>
    </row>
    <row r="1799" spans="1:6" ht="27.75" customHeight="1">
      <c r="A1799" s="100"/>
      <c r="B1799" s="59"/>
      <c r="C1799" s="97"/>
      <c r="D1799" s="97"/>
      <c r="E1799" s="20"/>
      <c r="F1799" s="116"/>
    </row>
    <row r="1800" spans="1:6" ht="27.75" customHeight="1">
      <c r="A1800" s="100"/>
      <c r="B1800" s="59"/>
      <c r="C1800" s="97"/>
      <c r="D1800" s="97"/>
      <c r="E1800" s="20"/>
      <c r="F1800" s="116"/>
    </row>
    <row r="1801" spans="1:6" ht="21" customHeight="1">
      <c r="A1801" s="100"/>
      <c r="B1801" s="59"/>
      <c r="C1801" s="97"/>
      <c r="D1801" s="97"/>
      <c r="E1801" s="20"/>
      <c r="F1801" s="116"/>
    </row>
    <row r="1802" spans="1:6" ht="21" customHeight="1">
      <c r="A1802" s="100"/>
      <c r="B1802" s="59"/>
      <c r="C1802" s="97"/>
      <c r="D1802" s="97"/>
      <c r="E1802" s="20"/>
      <c r="F1802" s="116"/>
    </row>
    <row r="1803" spans="1:6" ht="21" customHeight="1">
      <c r="A1803" s="100"/>
      <c r="B1803" s="59"/>
      <c r="C1803" s="97"/>
      <c r="D1803" s="97"/>
      <c r="E1803" s="20"/>
      <c r="F1803" s="116"/>
    </row>
    <row r="1804" spans="1:6" ht="21" customHeight="1">
      <c r="A1804" s="100"/>
      <c r="B1804" s="59"/>
      <c r="C1804" s="97"/>
      <c r="D1804" s="97"/>
      <c r="E1804" s="20"/>
      <c r="F1804" s="116"/>
    </row>
    <row r="1805" spans="1:6" ht="21" customHeight="1">
      <c r="A1805" s="100"/>
      <c r="B1805" s="59"/>
      <c r="C1805" s="97"/>
      <c r="D1805" s="97"/>
      <c r="E1805" s="20"/>
      <c r="F1805" s="116"/>
    </row>
    <row r="1806" spans="1:6" ht="21" customHeight="1">
      <c r="A1806" s="100"/>
      <c r="B1806" s="59"/>
      <c r="C1806" s="97"/>
      <c r="D1806" s="97"/>
      <c r="E1806" s="20"/>
      <c r="F1806" s="116"/>
    </row>
    <row r="1807" spans="1:6" ht="21" customHeight="1">
      <c r="A1807" s="100"/>
      <c r="B1807" s="59"/>
      <c r="C1807" s="97"/>
      <c r="D1807" s="97"/>
      <c r="E1807" s="20"/>
      <c r="F1807" s="116"/>
    </row>
    <row r="1808" spans="1:6" ht="21" customHeight="1">
      <c r="A1808" s="100"/>
      <c r="B1808" s="59"/>
      <c r="C1808" s="97"/>
      <c r="D1808" s="97"/>
      <c r="E1808" s="20"/>
      <c r="F1808" s="116"/>
    </row>
    <row r="1809" spans="1:6" ht="21" customHeight="1">
      <c r="A1809" s="100"/>
      <c r="B1809" s="18"/>
      <c r="C1809" s="97"/>
      <c r="D1809" s="97"/>
      <c r="E1809" s="20"/>
      <c r="F1809" s="116"/>
    </row>
    <row r="1810" spans="1:6" ht="21" customHeight="1">
      <c r="A1810" s="100"/>
      <c r="B1810" s="18"/>
      <c r="C1810" s="97"/>
      <c r="D1810" s="97"/>
      <c r="E1810" s="20"/>
      <c r="F1810" s="116"/>
    </row>
    <row r="1811" spans="1:6" ht="21" customHeight="1">
      <c r="A1811" s="100"/>
      <c r="B1811" s="18"/>
      <c r="C1811" s="97"/>
      <c r="D1811" s="97"/>
      <c r="E1811" s="20"/>
      <c r="F1811" s="116"/>
    </row>
    <row r="1812" spans="1:6" ht="21" customHeight="1">
      <c r="A1812" s="100"/>
      <c r="B1812" s="59"/>
      <c r="C1812" s="97"/>
      <c r="D1812" s="97"/>
      <c r="E1812" s="20"/>
      <c r="F1812" s="116"/>
    </row>
    <row r="1813" spans="1:6" ht="21" customHeight="1">
      <c r="A1813" s="100"/>
      <c r="B1813" s="59"/>
      <c r="C1813" s="97"/>
      <c r="D1813" s="97"/>
      <c r="E1813" s="20"/>
      <c r="F1813" s="116"/>
    </row>
    <row r="1814" spans="1:6" ht="21" customHeight="1">
      <c r="A1814" s="100"/>
      <c r="B1814" s="59"/>
      <c r="C1814" s="97"/>
      <c r="D1814" s="97"/>
      <c r="E1814" s="20"/>
      <c r="F1814" s="116"/>
    </row>
    <row r="1815" spans="1:6" ht="21" customHeight="1">
      <c r="A1815" s="100"/>
      <c r="B1815" s="59"/>
      <c r="C1815" s="97"/>
      <c r="D1815" s="97"/>
      <c r="E1815" s="20"/>
      <c r="F1815" s="116"/>
    </row>
    <row r="1816" spans="1:6" ht="21" customHeight="1">
      <c r="A1816" s="100"/>
      <c r="B1816" s="59"/>
      <c r="C1816" s="97"/>
      <c r="D1816" s="97"/>
      <c r="E1816" s="20"/>
      <c r="F1816" s="116"/>
    </row>
    <row r="1817" spans="1:6" ht="21" customHeight="1">
      <c r="A1817" s="100"/>
      <c r="B1817" s="18"/>
      <c r="C1817" s="97"/>
      <c r="D1817" s="97"/>
      <c r="E1817" s="20"/>
      <c r="F1817" s="116"/>
    </row>
    <row r="1818" spans="1:6" ht="21" customHeight="1">
      <c r="A1818" s="100"/>
      <c r="B1818" s="59"/>
      <c r="C1818" s="97"/>
      <c r="D1818" s="97"/>
      <c r="E1818" s="20"/>
      <c r="F1818" s="116"/>
    </row>
    <row r="1819" spans="1:6" ht="21" customHeight="1">
      <c r="A1819" s="100"/>
      <c r="B1819" s="59"/>
      <c r="C1819" s="97"/>
      <c r="D1819" s="97"/>
      <c r="E1819" s="20"/>
      <c r="F1819" s="116"/>
    </row>
    <row r="1820" spans="1:6" ht="21" customHeight="1">
      <c r="A1820" s="100"/>
      <c r="B1820" s="59"/>
      <c r="C1820" s="97"/>
      <c r="D1820" s="97"/>
      <c r="E1820" s="20"/>
      <c r="F1820" s="116"/>
    </row>
    <row r="1821" spans="1:6" ht="21" customHeight="1">
      <c r="A1821" s="100"/>
      <c r="B1821" s="59"/>
      <c r="C1821" s="97"/>
      <c r="D1821" s="97"/>
      <c r="E1821" s="20"/>
      <c r="F1821" s="116"/>
    </row>
    <row r="1822" spans="1:6" ht="21" customHeight="1">
      <c r="A1822" s="100"/>
      <c r="B1822" s="59"/>
      <c r="C1822" s="97"/>
      <c r="D1822" s="97"/>
      <c r="E1822" s="20"/>
      <c r="F1822" s="116"/>
    </row>
    <row r="1823" spans="1:6" ht="21" customHeight="1">
      <c r="A1823" s="100"/>
      <c r="B1823" s="59"/>
      <c r="C1823" s="97"/>
      <c r="D1823" s="97"/>
      <c r="E1823" s="20"/>
      <c r="F1823" s="116"/>
    </row>
    <row r="1824" spans="1:6" ht="21" customHeight="1">
      <c r="A1824" s="100"/>
      <c r="B1824" s="59"/>
      <c r="C1824" s="97"/>
      <c r="D1824" s="97"/>
      <c r="E1824" s="20"/>
      <c r="F1824" s="116"/>
    </row>
    <row r="1825" spans="1:6" ht="21" customHeight="1">
      <c r="A1825" s="100"/>
      <c r="B1825" s="59"/>
      <c r="C1825" s="97"/>
      <c r="D1825" s="97"/>
      <c r="E1825" s="20"/>
      <c r="F1825" s="116"/>
    </row>
    <row r="1826" spans="1:6" ht="21" customHeight="1">
      <c r="A1826" s="100"/>
      <c r="B1826" s="59"/>
      <c r="C1826" s="97"/>
      <c r="D1826" s="97"/>
      <c r="E1826" s="20"/>
      <c r="F1826" s="116"/>
    </row>
    <row r="1827" spans="1:6" ht="21" customHeight="1">
      <c r="A1827" s="100"/>
      <c r="B1827" s="59"/>
      <c r="C1827" s="97"/>
      <c r="D1827" s="97"/>
      <c r="E1827" s="20"/>
      <c r="F1827" s="116"/>
    </row>
    <row r="1828" spans="1:6" ht="21" customHeight="1">
      <c r="A1828" s="100"/>
      <c r="B1828" s="59"/>
      <c r="C1828" s="97"/>
      <c r="D1828" s="97"/>
      <c r="E1828" s="20"/>
      <c r="F1828" s="116"/>
    </row>
    <row r="1829" spans="1:6" ht="21" customHeight="1">
      <c r="A1829" s="100"/>
      <c r="B1829" s="59"/>
      <c r="C1829" s="97"/>
      <c r="D1829" s="97"/>
      <c r="E1829" s="20"/>
      <c r="F1829" s="116"/>
    </row>
    <row r="1830" spans="1:6" ht="21" customHeight="1">
      <c r="A1830" s="100"/>
      <c r="B1830" s="59"/>
      <c r="C1830" s="97"/>
      <c r="D1830" s="97"/>
      <c r="E1830" s="20"/>
      <c r="F1830" s="116"/>
    </row>
    <row r="1831" spans="1:6" ht="21" customHeight="1">
      <c r="A1831" s="100"/>
      <c r="B1831" s="59"/>
      <c r="C1831" s="97"/>
      <c r="D1831" s="97"/>
      <c r="E1831" s="20"/>
      <c r="F1831" s="116"/>
    </row>
    <row r="1832" spans="1:6" ht="21" customHeight="1">
      <c r="A1832" s="100"/>
      <c r="B1832" s="59"/>
      <c r="C1832" s="97"/>
      <c r="D1832" s="97"/>
      <c r="E1832" s="20"/>
      <c r="F1832" s="116"/>
    </row>
    <row r="1833" spans="1:6" ht="27.75" customHeight="1">
      <c r="A1833" s="100"/>
      <c r="B1833" s="59"/>
      <c r="C1833" s="97"/>
      <c r="D1833" s="97"/>
      <c r="E1833" s="20"/>
      <c r="F1833" s="116"/>
    </row>
    <row r="1834" spans="1:6" ht="27.75" customHeight="1">
      <c r="A1834" s="100"/>
      <c r="B1834" s="59"/>
      <c r="C1834" s="97"/>
      <c r="D1834" s="97"/>
      <c r="E1834" s="20"/>
      <c r="F1834" s="116"/>
    </row>
    <row r="1835" spans="1:6" ht="27.75" customHeight="1">
      <c r="A1835" s="100"/>
      <c r="B1835" s="18"/>
      <c r="C1835" s="97"/>
      <c r="D1835" s="97"/>
      <c r="E1835" s="20"/>
      <c r="F1835" s="116"/>
    </row>
    <row r="1836" spans="1:6" ht="27.75" customHeight="1">
      <c r="A1836" s="100"/>
      <c r="B1836" s="59"/>
      <c r="C1836" s="97"/>
      <c r="D1836" s="97"/>
      <c r="E1836" s="20"/>
      <c r="F1836" s="116"/>
    </row>
    <row r="1837" spans="1:6" ht="27.75" customHeight="1">
      <c r="A1837" s="100"/>
      <c r="B1837" s="59"/>
      <c r="C1837" s="97"/>
      <c r="D1837" s="97"/>
      <c r="E1837" s="20"/>
      <c r="F1837" s="116"/>
    </row>
    <row r="1838" spans="1:6" ht="27.75" customHeight="1">
      <c r="A1838" s="100"/>
      <c r="B1838" s="59"/>
      <c r="C1838" s="97"/>
      <c r="D1838" s="97"/>
      <c r="E1838" s="20"/>
      <c r="F1838" s="116"/>
    </row>
    <row r="1839" spans="1:6" ht="27.75" customHeight="1">
      <c r="A1839" s="100"/>
      <c r="B1839" s="59"/>
      <c r="C1839" s="97"/>
      <c r="D1839" s="97"/>
      <c r="E1839" s="20"/>
      <c r="F1839" s="116"/>
    </row>
    <row r="1840" spans="1:6" ht="27.75" customHeight="1">
      <c r="A1840" s="100"/>
      <c r="B1840" s="59"/>
      <c r="C1840" s="97"/>
      <c r="D1840" s="97"/>
      <c r="E1840" s="20"/>
      <c r="F1840" s="116"/>
    </row>
    <row r="1841" spans="1:6" ht="27.75" customHeight="1">
      <c r="A1841" s="100"/>
      <c r="B1841" s="59"/>
      <c r="C1841" s="97"/>
      <c r="D1841" s="97"/>
      <c r="E1841" s="20"/>
      <c r="F1841" s="116"/>
    </row>
    <row r="1842" spans="1:6" ht="27.75" customHeight="1">
      <c r="A1842" s="100"/>
      <c r="B1842" s="59"/>
      <c r="C1842" s="97"/>
      <c r="D1842" s="97"/>
      <c r="E1842" s="20"/>
      <c r="F1842" s="116"/>
    </row>
    <row r="1843" spans="1:6" ht="27.75" customHeight="1">
      <c r="A1843" s="100"/>
      <c r="B1843" s="59"/>
      <c r="C1843" s="97"/>
      <c r="D1843" s="97"/>
      <c r="E1843" s="20"/>
      <c r="F1843" s="116"/>
    </row>
    <row r="1844" spans="1:6" ht="27.75" customHeight="1">
      <c r="A1844" s="100"/>
      <c r="B1844" s="59"/>
      <c r="C1844" s="97"/>
      <c r="D1844" s="97"/>
      <c r="E1844" s="20"/>
      <c r="F1844" s="116"/>
    </row>
    <row r="1845" spans="1:6" ht="27.75" customHeight="1">
      <c r="A1845" s="100"/>
      <c r="B1845" s="59"/>
      <c r="C1845" s="97"/>
      <c r="D1845" s="97"/>
      <c r="E1845" s="20"/>
      <c r="F1845" s="116"/>
    </row>
    <row r="1846" spans="1:6" ht="27.75" customHeight="1">
      <c r="A1846" s="100"/>
      <c r="B1846" s="59"/>
      <c r="C1846" s="97"/>
      <c r="D1846" s="97"/>
      <c r="E1846" s="20"/>
      <c r="F1846" s="116"/>
    </row>
    <row r="1847" spans="1:6" ht="27.75" customHeight="1">
      <c r="A1847" s="100"/>
      <c r="B1847" s="18"/>
      <c r="C1847" s="97"/>
      <c r="D1847" s="97"/>
      <c r="E1847" s="20"/>
      <c r="F1847" s="116"/>
    </row>
    <row r="1848" spans="1:6" ht="51.75" customHeight="1">
      <c r="A1848" s="100"/>
      <c r="B1848" s="59"/>
      <c r="C1848" s="97"/>
      <c r="D1848" s="97"/>
      <c r="E1848" s="20"/>
      <c r="F1848" s="116"/>
    </row>
    <row r="1849" spans="1:6" ht="46.5" customHeight="1">
      <c r="A1849" s="100"/>
      <c r="B1849" s="59"/>
      <c r="C1849" s="97"/>
      <c r="D1849" s="97"/>
      <c r="E1849" s="20"/>
      <c r="F1849" s="116"/>
    </row>
    <row r="1850" spans="1:6" ht="27.75" customHeight="1">
      <c r="A1850" s="100"/>
      <c r="B1850" s="59"/>
      <c r="C1850" s="97"/>
      <c r="D1850" s="97"/>
      <c r="E1850" s="20"/>
      <c r="F1850" s="116"/>
    </row>
    <row r="1851" spans="1:6" ht="27.75" customHeight="1">
      <c r="A1851" s="100"/>
      <c r="B1851" s="59"/>
      <c r="C1851" s="97"/>
      <c r="D1851" s="97"/>
      <c r="E1851" s="20"/>
      <c r="F1851" s="116"/>
    </row>
    <row r="1852" spans="1:6" ht="27.75" customHeight="1">
      <c r="A1852" s="100"/>
      <c r="B1852" s="59"/>
      <c r="C1852" s="97"/>
      <c r="D1852" s="97"/>
      <c r="E1852" s="20"/>
      <c r="F1852" s="116"/>
    </row>
    <row r="1853" spans="1:6" ht="27.75" customHeight="1">
      <c r="A1853" s="100"/>
      <c r="B1853" s="59"/>
      <c r="C1853" s="97"/>
      <c r="D1853" s="97"/>
      <c r="E1853" s="20"/>
      <c r="F1853" s="116"/>
    </row>
    <row r="1854" spans="1:6" ht="27.75" customHeight="1">
      <c r="A1854" s="100"/>
      <c r="B1854" s="59"/>
      <c r="C1854" s="97"/>
      <c r="D1854" s="97"/>
      <c r="E1854" s="20"/>
      <c r="F1854" s="116"/>
    </row>
    <row r="1855" spans="1:6" ht="27.75" customHeight="1">
      <c r="A1855" s="100"/>
      <c r="B1855" s="59"/>
      <c r="C1855" s="97"/>
      <c r="D1855" s="97"/>
      <c r="E1855" s="20"/>
      <c r="F1855" s="116"/>
    </row>
    <row r="1856" spans="1:6" ht="27.75" customHeight="1">
      <c r="A1856" s="100"/>
      <c r="B1856" s="59"/>
      <c r="C1856" s="97"/>
      <c r="D1856" s="97"/>
      <c r="E1856" s="20"/>
      <c r="F1856" s="116"/>
    </row>
    <row r="1857" spans="1:6" ht="27.75" customHeight="1">
      <c r="A1857" s="100"/>
      <c r="B1857" s="59"/>
      <c r="C1857" s="97"/>
      <c r="D1857" s="97"/>
      <c r="E1857" s="20"/>
      <c r="F1857" s="116"/>
    </row>
    <row r="1858" spans="1:6" ht="27.75" customHeight="1">
      <c r="A1858" s="100"/>
      <c r="B1858" s="59"/>
      <c r="C1858" s="97"/>
      <c r="D1858" s="97"/>
      <c r="E1858" s="20"/>
      <c r="F1858" s="116"/>
    </row>
    <row r="1859" spans="1:6" ht="49.5" customHeight="1">
      <c r="A1859" s="100"/>
      <c r="B1859" s="59"/>
      <c r="C1859" s="97"/>
      <c r="D1859" s="97"/>
      <c r="E1859" s="20"/>
      <c r="F1859" s="116"/>
    </row>
    <row r="1860" spans="1:6" ht="27.75" customHeight="1">
      <c r="A1860" s="100"/>
      <c r="B1860" s="59"/>
      <c r="C1860" s="97"/>
      <c r="D1860" s="97"/>
      <c r="E1860" s="20"/>
      <c r="F1860" s="116"/>
    </row>
    <row r="1861" spans="1:6" ht="27.75" customHeight="1">
      <c r="A1861" s="100"/>
      <c r="B1861" s="59"/>
      <c r="C1861" s="97"/>
      <c r="D1861" s="97"/>
      <c r="E1861" s="20"/>
      <c r="F1861" s="116"/>
    </row>
    <row r="1862" spans="1:6" ht="27.75" customHeight="1">
      <c r="A1862" s="100"/>
      <c r="B1862" s="59"/>
      <c r="C1862" s="97"/>
      <c r="D1862" s="97"/>
      <c r="E1862" s="20"/>
      <c r="F1862" s="116"/>
    </row>
    <row r="1863" spans="1:6" ht="27.75" customHeight="1">
      <c r="A1863" s="100"/>
      <c r="B1863" s="59"/>
      <c r="C1863" s="97"/>
      <c r="D1863" s="97"/>
      <c r="E1863" s="20"/>
      <c r="F1863" s="116"/>
    </row>
    <row r="1864" spans="1:6" ht="27.75" customHeight="1">
      <c r="A1864" s="100"/>
      <c r="B1864" s="59"/>
      <c r="C1864" s="97"/>
      <c r="D1864" s="97"/>
      <c r="E1864" s="20"/>
      <c r="F1864" s="116"/>
    </row>
    <row r="1865" spans="1:6" ht="27.75" customHeight="1">
      <c r="A1865" s="100"/>
      <c r="B1865" s="59"/>
      <c r="C1865" s="97"/>
      <c r="D1865" s="97"/>
      <c r="E1865" s="20"/>
      <c r="F1865" s="116"/>
    </row>
    <row r="1866" spans="1:6" ht="27.75" customHeight="1">
      <c r="A1866" s="100"/>
      <c r="B1866" s="59"/>
      <c r="C1866" s="97"/>
      <c r="D1866" s="97"/>
      <c r="E1866" s="20"/>
      <c r="F1866" s="116"/>
    </row>
    <row r="1867" spans="1:6" ht="27.75" customHeight="1">
      <c r="A1867" s="100"/>
      <c r="B1867" s="18"/>
      <c r="C1867" s="97"/>
      <c r="D1867" s="97"/>
      <c r="E1867" s="20"/>
      <c r="F1867" s="116"/>
    </row>
    <row r="1868" spans="1:6" ht="27.75" customHeight="1">
      <c r="A1868" s="100"/>
      <c r="B1868" s="18"/>
      <c r="C1868" s="97"/>
      <c r="D1868" s="97"/>
      <c r="E1868" s="20"/>
      <c r="F1868" s="116"/>
    </row>
    <row r="1869" spans="1:6" ht="27.75" customHeight="1">
      <c r="A1869" s="100"/>
      <c r="B1869" s="59"/>
      <c r="C1869" s="97"/>
      <c r="D1869" s="97"/>
      <c r="E1869" s="20"/>
      <c r="F1869" s="116"/>
    </row>
    <row r="1870" spans="1:6" ht="27.75" customHeight="1">
      <c r="A1870" s="100"/>
      <c r="B1870" s="18"/>
      <c r="C1870" s="97"/>
      <c r="D1870" s="97"/>
      <c r="E1870" s="20"/>
      <c r="F1870" s="116"/>
    </row>
    <row r="1871" spans="1:6" ht="27.75" customHeight="1">
      <c r="A1871" s="100"/>
      <c r="B1871" s="59"/>
      <c r="C1871" s="97"/>
      <c r="D1871" s="97"/>
      <c r="E1871" s="20"/>
      <c r="F1871" s="116"/>
    </row>
    <row r="1872" spans="1:6" ht="27.75" customHeight="1">
      <c r="A1872" s="100"/>
      <c r="B1872" s="59"/>
      <c r="C1872" s="97"/>
      <c r="D1872" s="97"/>
      <c r="E1872" s="20"/>
      <c r="F1872" s="116"/>
    </row>
    <row r="1873" spans="1:6" ht="27.75" customHeight="1">
      <c r="A1873" s="100"/>
      <c r="B1873" s="59"/>
      <c r="C1873" s="97"/>
      <c r="D1873" s="97"/>
      <c r="E1873" s="20"/>
      <c r="F1873" s="116"/>
    </row>
    <row r="1874" spans="1:6" ht="27.75" customHeight="1">
      <c r="A1874" s="100"/>
      <c r="B1874" s="59"/>
      <c r="C1874" s="97"/>
      <c r="D1874" s="97"/>
      <c r="E1874" s="20"/>
      <c r="F1874" s="116"/>
    </row>
    <row r="1875" spans="1:6" ht="27.75" customHeight="1">
      <c r="A1875" s="100"/>
      <c r="B1875" s="18"/>
      <c r="C1875" s="97"/>
      <c r="D1875" s="97"/>
      <c r="E1875" s="20"/>
      <c r="F1875" s="116"/>
    </row>
    <row r="1876" spans="1:6" ht="27.75" customHeight="1">
      <c r="A1876" s="100"/>
      <c r="B1876" s="59"/>
      <c r="C1876" s="97"/>
      <c r="D1876" s="97"/>
      <c r="E1876" s="20"/>
      <c r="F1876" s="116"/>
    </row>
    <row r="1877" spans="1:6" ht="27.75" customHeight="1">
      <c r="A1877" s="100"/>
      <c r="B1877" s="59"/>
      <c r="C1877" s="97"/>
      <c r="D1877" s="97"/>
      <c r="E1877" s="20"/>
      <c r="F1877" s="116"/>
    </row>
    <row r="1878" spans="1:6" ht="27.75" customHeight="1">
      <c r="A1878" s="100"/>
      <c r="B1878" s="59"/>
      <c r="C1878" s="97"/>
      <c r="D1878" s="97"/>
      <c r="E1878" s="20"/>
      <c r="F1878" s="116"/>
    </row>
    <row r="1879" spans="1:6" ht="27.75" customHeight="1">
      <c r="A1879" s="100"/>
      <c r="B1879" s="18"/>
      <c r="C1879" s="97"/>
      <c r="D1879" s="97"/>
      <c r="E1879" s="20"/>
      <c r="F1879" s="116"/>
    </row>
    <row r="1880" spans="1:6" ht="27.75" customHeight="1">
      <c r="A1880" s="100"/>
      <c r="B1880" s="18"/>
      <c r="C1880" s="97"/>
      <c r="D1880" s="97"/>
      <c r="E1880" s="20"/>
      <c r="F1880" s="116"/>
    </row>
    <row r="1881" spans="1:6" ht="27.75" customHeight="1">
      <c r="A1881" s="100"/>
      <c r="B1881" s="18"/>
      <c r="C1881" s="97"/>
      <c r="D1881" s="97"/>
      <c r="E1881" s="20"/>
      <c r="F1881" s="116"/>
    </row>
    <row r="1882" spans="1:6" ht="27.75" customHeight="1">
      <c r="A1882" s="100"/>
      <c r="B1882" s="18"/>
      <c r="C1882" s="97"/>
      <c r="D1882" s="97"/>
      <c r="E1882" s="20"/>
      <c r="F1882" s="116"/>
    </row>
    <row r="1883" spans="1:6" ht="27.75" customHeight="1">
      <c r="A1883" s="100"/>
      <c r="B1883" s="18"/>
      <c r="C1883" s="97"/>
      <c r="D1883" s="97"/>
      <c r="E1883" s="20"/>
      <c r="F1883" s="116"/>
    </row>
    <row r="1884" spans="1:6" ht="27.75" customHeight="1">
      <c r="A1884" s="100"/>
      <c r="B1884" s="59"/>
      <c r="C1884" s="97"/>
      <c r="D1884" s="97"/>
      <c r="E1884" s="20"/>
      <c r="F1884" s="116"/>
    </row>
    <row r="1885" spans="1:6" ht="27.75" customHeight="1">
      <c r="A1885" s="100"/>
      <c r="B1885" s="59"/>
      <c r="C1885" s="97"/>
      <c r="D1885" s="97"/>
      <c r="E1885" s="20"/>
      <c r="F1885" s="116"/>
    </row>
    <row r="1886" spans="1:6" ht="27.75" customHeight="1">
      <c r="A1886" s="100"/>
      <c r="B1886" s="18"/>
      <c r="C1886" s="97"/>
      <c r="D1886" s="97"/>
      <c r="E1886" s="20"/>
      <c r="F1886" s="116"/>
    </row>
    <row r="1887" spans="1:6" ht="27.75" customHeight="1">
      <c r="A1887" s="100"/>
      <c r="B1887" s="59"/>
      <c r="C1887" s="97"/>
      <c r="D1887" s="97"/>
      <c r="E1887" s="20"/>
      <c r="F1887" s="116"/>
    </row>
    <row r="1888" spans="1:6" ht="27.75" customHeight="1">
      <c r="A1888" s="100"/>
      <c r="B1888" s="59"/>
      <c r="C1888" s="97"/>
      <c r="D1888" s="97"/>
      <c r="E1888" s="20"/>
      <c r="F1888" s="116"/>
    </row>
    <row r="1889" spans="1:6" ht="27.75" customHeight="1">
      <c r="A1889" s="100"/>
      <c r="B1889" s="59"/>
      <c r="C1889" s="97"/>
      <c r="D1889" s="97"/>
      <c r="E1889" s="20"/>
      <c r="F1889" s="116"/>
    </row>
    <row r="1890" spans="1:6" ht="27.75" customHeight="1">
      <c r="A1890" s="100"/>
      <c r="B1890" s="18"/>
      <c r="C1890" s="97"/>
      <c r="D1890" s="97"/>
      <c r="E1890" s="20"/>
      <c r="F1890" s="116"/>
    </row>
    <row r="1891" spans="1:6" ht="27.75" customHeight="1">
      <c r="A1891" s="100"/>
      <c r="B1891" s="18"/>
      <c r="C1891" s="97"/>
      <c r="D1891" s="97"/>
      <c r="E1891" s="20"/>
      <c r="F1891" s="116"/>
    </row>
    <row r="1892" spans="1:6" ht="27.75" customHeight="1">
      <c r="A1892" s="100"/>
      <c r="B1892" s="18"/>
      <c r="C1892" s="97"/>
      <c r="D1892" s="97"/>
      <c r="E1892" s="20"/>
      <c r="F1892" s="116"/>
    </row>
    <row r="1893" spans="1:6" ht="27.75" customHeight="1">
      <c r="A1893" s="100"/>
      <c r="B1893" s="18"/>
      <c r="C1893" s="97"/>
      <c r="D1893" s="97"/>
      <c r="E1893" s="20"/>
      <c r="F1893" s="116"/>
    </row>
    <row r="1894" spans="1:6" ht="27.75" customHeight="1">
      <c r="A1894" s="100"/>
      <c r="B1894" s="59"/>
      <c r="C1894" s="97"/>
      <c r="D1894" s="97"/>
      <c r="E1894" s="20"/>
      <c r="F1894" s="116"/>
    </row>
    <row r="1895" spans="1:6" ht="27.75" customHeight="1">
      <c r="A1895" s="100"/>
      <c r="B1895" s="59"/>
      <c r="C1895" s="97"/>
      <c r="D1895" s="97"/>
      <c r="E1895" s="20"/>
      <c r="F1895" s="116"/>
    </row>
    <row r="1896" spans="1:6" ht="27.75" customHeight="1">
      <c r="A1896" s="100"/>
      <c r="B1896" s="59"/>
      <c r="C1896" s="97"/>
      <c r="D1896" s="97"/>
      <c r="E1896" s="20"/>
      <c r="F1896" s="116"/>
    </row>
    <row r="1897" spans="1:6" ht="27.75" customHeight="1">
      <c r="A1897" s="100"/>
      <c r="B1897" s="59"/>
      <c r="C1897" s="97"/>
      <c r="D1897" s="97"/>
      <c r="E1897" s="20"/>
      <c r="F1897" s="116"/>
    </row>
    <row r="1898" spans="1:6" ht="27.75" customHeight="1">
      <c r="A1898" s="100"/>
      <c r="B1898" s="59"/>
      <c r="C1898" s="97"/>
      <c r="D1898" s="97"/>
      <c r="E1898" s="20"/>
      <c r="F1898" s="116"/>
    </row>
    <row r="1899" spans="1:6" ht="27.75" customHeight="1">
      <c r="A1899" s="100"/>
      <c r="B1899" s="59"/>
      <c r="C1899" s="97"/>
      <c r="D1899" s="97"/>
      <c r="E1899" s="20"/>
      <c r="F1899" s="116"/>
    </row>
    <row r="1900" spans="1:6" ht="27.75" customHeight="1">
      <c r="A1900" s="100"/>
      <c r="B1900" s="18"/>
      <c r="C1900" s="97"/>
      <c r="D1900" s="97"/>
      <c r="E1900" s="20"/>
      <c r="F1900" s="116"/>
    </row>
    <row r="1901" spans="1:6" ht="27.75" customHeight="1">
      <c r="A1901" s="100"/>
      <c r="B1901" s="59"/>
      <c r="C1901" s="97"/>
      <c r="D1901" s="97"/>
      <c r="E1901" s="20"/>
      <c r="F1901" s="116"/>
    </row>
    <row r="1902" spans="1:6" ht="27.75" customHeight="1">
      <c r="A1902" s="100"/>
      <c r="B1902" s="59"/>
      <c r="C1902" s="97"/>
      <c r="D1902" s="97"/>
      <c r="E1902" s="20"/>
      <c r="F1902" s="116"/>
    </row>
    <row r="1903" spans="1:6" ht="27.75" customHeight="1">
      <c r="A1903" s="100"/>
      <c r="B1903" s="59"/>
      <c r="C1903" s="97"/>
      <c r="D1903" s="97"/>
      <c r="E1903" s="20"/>
      <c r="F1903" s="116"/>
    </row>
    <row r="1904" spans="1:6" ht="27.75" customHeight="1">
      <c r="A1904" s="100"/>
      <c r="B1904" s="59"/>
      <c r="C1904" s="97"/>
      <c r="D1904" s="97"/>
      <c r="E1904" s="20"/>
      <c r="F1904" s="116"/>
    </row>
    <row r="1905" spans="1:6" ht="27.75" customHeight="1">
      <c r="A1905" s="100"/>
      <c r="B1905" s="59"/>
      <c r="C1905" s="97"/>
      <c r="D1905" s="97"/>
      <c r="E1905" s="20"/>
      <c r="F1905" s="116"/>
    </row>
    <row r="1906" spans="1:6" ht="27.75" customHeight="1">
      <c r="A1906" s="100"/>
      <c r="B1906" s="59"/>
      <c r="C1906" s="97"/>
      <c r="D1906" s="97"/>
      <c r="E1906" s="20"/>
      <c r="F1906" s="116"/>
    </row>
    <row r="1907" spans="1:6" ht="27.75" customHeight="1">
      <c r="A1907" s="100"/>
      <c r="B1907" s="59"/>
      <c r="C1907" s="97"/>
      <c r="D1907" s="97"/>
      <c r="E1907" s="20"/>
      <c r="F1907" s="116"/>
    </row>
    <row r="1908" spans="1:6" ht="27.75" customHeight="1">
      <c r="A1908" s="100"/>
      <c r="B1908" s="59"/>
      <c r="C1908" s="97"/>
      <c r="D1908" s="97"/>
      <c r="E1908" s="20"/>
      <c r="F1908" s="116"/>
    </row>
    <row r="1909" spans="1:6" ht="27.75" customHeight="1">
      <c r="A1909" s="100"/>
      <c r="B1909" s="59"/>
      <c r="C1909" s="97"/>
      <c r="D1909" s="97"/>
      <c r="E1909" s="20"/>
      <c r="F1909" s="116"/>
    </row>
    <row r="1910" spans="1:6" ht="27.75" customHeight="1">
      <c r="A1910" s="100"/>
      <c r="B1910" s="59"/>
      <c r="C1910" s="97"/>
      <c r="D1910" s="97"/>
      <c r="E1910" s="20"/>
      <c r="F1910" s="116"/>
    </row>
    <row r="1911" spans="1:6" ht="27.75" customHeight="1">
      <c r="A1911" s="100"/>
      <c r="B1911" s="59"/>
      <c r="C1911" s="97"/>
      <c r="D1911" s="97"/>
      <c r="E1911" s="20"/>
      <c r="F1911" s="116"/>
    </row>
    <row r="1912" spans="1:6" ht="27.75" customHeight="1">
      <c r="A1912" s="100"/>
      <c r="B1912" s="59"/>
      <c r="C1912" s="97"/>
      <c r="D1912" s="97"/>
      <c r="E1912" s="20"/>
      <c r="F1912" s="116"/>
    </row>
    <row r="1913" spans="1:6" ht="27.75" customHeight="1">
      <c r="A1913" s="100"/>
      <c r="B1913" s="59"/>
      <c r="C1913" s="97"/>
      <c r="D1913" s="97"/>
      <c r="E1913" s="20"/>
      <c r="F1913" s="116"/>
    </row>
    <row r="1914" spans="1:6" ht="27.75" customHeight="1">
      <c r="A1914" s="100"/>
      <c r="B1914" s="59"/>
      <c r="C1914" s="97"/>
      <c r="D1914" s="97"/>
      <c r="E1914" s="20"/>
      <c r="F1914" s="116"/>
    </row>
    <row r="1915" spans="1:6" ht="27.75" customHeight="1">
      <c r="A1915" s="100"/>
      <c r="B1915" s="59"/>
      <c r="C1915" s="97"/>
      <c r="D1915" s="97"/>
      <c r="E1915" s="20"/>
      <c r="F1915" s="116"/>
    </row>
    <row r="1916" spans="1:6" ht="27.75" customHeight="1">
      <c r="A1916" s="100"/>
      <c r="B1916" s="59"/>
      <c r="C1916" s="97"/>
      <c r="D1916" s="97"/>
      <c r="E1916" s="20"/>
      <c r="F1916" s="116"/>
    </row>
    <row r="1917" spans="1:6" ht="27.75" customHeight="1">
      <c r="A1917" s="100"/>
      <c r="B1917" s="59"/>
      <c r="C1917" s="97"/>
      <c r="D1917" s="97"/>
      <c r="E1917" s="20"/>
      <c r="F1917" s="116"/>
    </row>
    <row r="1918" spans="1:6" ht="27.75" customHeight="1">
      <c r="A1918" s="100"/>
      <c r="B1918" s="59"/>
      <c r="C1918" s="97"/>
      <c r="D1918" s="97"/>
      <c r="E1918" s="20"/>
      <c r="F1918" s="116"/>
    </row>
    <row r="1919" spans="1:6" ht="27.75" customHeight="1">
      <c r="A1919" s="100"/>
      <c r="B1919" s="59"/>
      <c r="C1919" s="97"/>
      <c r="D1919" s="97"/>
      <c r="E1919" s="20"/>
      <c r="F1919" s="116"/>
    </row>
    <row r="1920" spans="1:6" ht="27.75" customHeight="1">
      <c r="A1920" s="100"/>
      <c r="B1920" s="59"/>
      <c r="C1920" s="97"/>
      <c r="D1920" s="97"/>
      <c r="E1920" s="20"/>
      <c r="F1920" s="116"/>
    </row>
    <row r="1921" spans="1:6" ht="27.75" customHeight="1">
      <c r="A1921" s="100"/>
      <c r="B1921" s="59"/>
      <c r="C1921" s="97"/>
      <c r="D1921" s="97"/>
      <c r="E1921" s="20"/>
      <c r="F1921" s="116"/>
    </row>
    <row r="1922" spans="1:6" ht="27.75" customHeight="1">
      <c r="A1922" s="100"/>
      <c r="B1922" s="59"/>
      <c r="C1922" s="97"/>
      <c r="D1922" s="97"/>
      <c r="E1922" s="20"/>
      <c r="F1922" s="116"/>
    </row>
    <row r="1923" spans="1:6" ht="27.75" customHeight="1">
      <c r="A1923" s="100"/>
      <c r="B1923" s="59"/>
      <c r="C1923" s="97"/>
      <c r="D1923" s="97"/>
      <c r="E1923" s="20"/>
      <c r="F1923" s="116"/>
    </row>
    <row r="1924" spans="1:6" ht="27.75" customHeight="1">
      <c r="A1924" s="100"/>
      <c r="B1924" s="59"/>
      <c r="C1924" s="97"/>
      <c r="D1924" s="97"/>
      <c r="E1924" s="20"/>
      <c r="F1924" s="116"/>
    </row>
    <row r="1925" spans="1:6" ht="27.75" customHeight="1">
      <c r="A1925" s="100"/>
      <c r="B1925" s="18"/>
      <c r="C1925" s="97"/>
      <c r="D1925" s="97"/>
      <c r="E1925" s="20"/>
      <c r="F1925" s="116"/>
    </row>
    <row r="1926" spans="1:6" ht="27.75" customHeight="1">
      <c r="A1926" s="100"/>
      <c r="B1926" s="18"/>
      <c r="C1926" s="97"/>
      <c r="D1926" s="97"/>
      <c r="E1926" s="20"/>
      <c r="F1926" s="116"/>
    </row>
    <row r="1927" spans="1:6" ht="27.75" customHeight="1">
      <c r="A1927" s="100"/>
      <c r="B1927" s="18"/>
      <c r="C1927" s="97"/>
      <c r="D1927" s="97"/>
      <c r="E1927" s="20"/>
      <c r="F1927" s="116"/>
    </row>
    <row r="1928" spans="1:6" ht="27.75" customHeight="1">
      <c r="A1928" s="100"/>
      <c r="B1928" s="18"/>
      <c r="C1928" s="97"/>
      <c r="D1928" s="97"/>
      <c r="E1928" s="20"/>
      <c r="F1928" s="116"/>
    </row>
    <row r="1929" spans="1:6" ht="27.75" customHeight="1">
      <c r="A1929" s="100"/>
      <c r="B1929" s="18"/>
      <c r="C1929" s="97"/>
      <c r="D1929" s="97"/>
      <c r="E1929" s="20"/>
      <c r="F1929" s="116"/>
    </row>
    <row r="1930" spans="1:6" ht="27.75" customHeight="1">
      <c r="A1930" s="100"/>
      <c r="B1930" s="18"/>
      <c r="C1930" s="97"/>
      <c r="D1930" s="97"/>
      <c r="E1930" s="20"/>
      <c r="F1930" s="116"/>
    </row>
    <row r="1931" spans="1:6" ht="27.75" customHeight="1">
      <c r="A1931" s="100"/>
      <c r="B1931" s="59"/>
      <c r="C1931" s="97"/>
      <c r="D1931" s="97"/>
      <c r="E1931" s="20"/>
      <c r="F1931" s="116"/>
    </row>
    <row r="1932" spans="1:6" ht="44.25" customHeight="1">
      <c r="A1932" s="100"/>
      <c r="B1932" s="59"/>
      <c r="C1932" s="97"/>
      <c r="D1932" s="97"/>
      <c r="E1932" s="20"/>
      <c r="F1932" s="116"/>
    </row>
    <row r="1933" spans="1:6" ht="36" customHeight="1">
      <c r="A1933" s="100"/>
      <c r="B1933" s="59"/>
      <c r="C1933" s="97"/>
      <c r="D1933" s="97"/>
      <c r="E1933" s="20"/>
      <c r="F1933" s="116"/>
    </row>
    <row r="1934" spans="1:6" ht="46.5" customHeight="1">
      <c r="A1934" s="100"/>
      <c r="B1934" s="59"/>
      <c r="C1934" s="97"/>
      <c r="D1934" s="97"/>
      <c r="E1934" s="20"/>
      <c r="F1934" s="116"/>
    </row>
    <row r="1935" spans="1:6" ht="27.75" customHeight="1">
      <c r="A1935" s="100"/>
      <c r="B1935" s="59"/>
      <c r="C1935" s="97"/>
      <c r="D1935" s="97"/>
      <c r="E1935" s="20"/>
      <c r="F1935" s="116"/>
    </row>
    <row r="1936" spans="1:6" ht="27.75" customHeight="1">
      <c r="A1936" s="100"/>
      <c r="B1936" s="59"/>
      <c r="C1936" s="97"/>
      <c r="D1936" s="97"/>
      <c r="E1936" s="20"/>
      <c r="F1936" s="116"/>
    </row>
    <row r="1937" spans="1:6" ht="27.75" customHeight="1">
      <c r="A1937" s="100"/>
      <c r="B1937" s="59"/>
      <c r="C1937" s="97"/>
      <c r="D1937" s="97"/>
      <c r="E1937" s="20"/>
      <c r="F1937" s="116"/>
    </row>
    <row r="1938" spans="1:6" ht="27.75" customHeight="1">
      <c r="A1938" s="100"/>
      <c r="B1938" s="59"/>
      <c r="C1938" s="97"/>
      <c r="D1938" s="97"/>
      <c r="E1938" s="20"/>
      <c r="F1938" s="116"/>
    </row>
    <row r="1939" spans="1:6" ht="27.75" customHeight="1">
      <c r="A1939" s="100"/>
      <c r="B1939" s="59"/>
      <c r="C1939" s="97"/>
      <c r="D1939" s="97"/>
      <c r="E1939" s="20"/>
      <c r="F1939" s="116"/>
    </row>
    <row r="1940" spans="1:6" ht="27.75" customHeight="1">
      <c r="A1940" s="100"/>
      <c r="B1940" s="59"/>
      <c r="C1940" s="97"/>
      <c r="D1940" s="97"/>
      <c r="E1940" s="20"/>
      <c r="F1940" s="116"/>
    </row>
    <row r="1941" spans="1:6" ht="27.75" customHeight="1">
      <c r="A1941" s="100"/>
      <c r="B1941" s="59"/>
      <c r="C1941" s="97"/>
      <c r="D1941" s="97"/>
      <c r="E1941" s="20"/>
      <c r="F1941" s="116"/>
    </row>
    <row r="1942" spans="1:6" ht="27.75" customHeight="1">
      <c r="A1942" s="100"/>
      <c r="B1942" s="59"/>
      <c r="C1942" s="97"/>
      <c r="D1942" s="97"/>
      <c r="E1942" s="20"/>
      <c r="F1942" s="116"/>
    </row>
    <row r="1943" spans="1:6" ht="27.75" customHeight="1">
      <c r="A1943" s="100"/>
      <c r="B1943" s="18"/>
      <c r="C1943" s="97"/>
      <c r="D1943" s="97"/>
      <c r="E1943" s="20"/>
      <c r="F1943" s="116"/>
    </row>
    <row r="1944" spans="1:6" ht="27.75" customHeight="1">
      <c r="A1944" s="100"/>
      <c r="B1944" s="59"/>
      <c r="C1944" s="97"/>
      <c r="D1944" s="97"/>
      <c r="E1944" s="20"/>
      <c r="F1944" s="116"/>
    </row>
    <row r="1945" spans="1:6" ht="27.75" customHeight="1">
      <c r="A1945" s="100"/>
      <c r="B1945" s="59"/>
      <c r="C1945" s="97"/>
      <c r="D1945" s="97"/>
      <c r="E1945" s="20"/>
      <c r="F1945" s="116"/>
    </row>
    <row r="1946" spans="1:6" ht="27.75" customHeight="1">
      <c r="A1946" s="100"/>
      <c r="B1946" s="59"/>
      <c r="C1946" s="97"/>
      <c r="D1946" s="97"/>
      <c r="E1946" s="20"/>
      <c r="F1946" s="116"/>
    </row>
    <row r="1947" spans="1:6" ht="27.75" customHeight="1">
      <c r="A1947" s="100"/>
      <c r="B1947" s="59"/>
      <c r="C1947" s="97"/>
      <c r="D1947" s="97"/>
      <c r="E1947" s="20"/>
      <c r="F1947" s="116"/>
    </row>
    <row r="1948" spans="1:6" ht="27.75" customHeight="1">
      <c r="A1948" s="100"/>
      <c r="B1948" s="59"/>
      <c r="C1948" s="97"/>
      <c r="D1948" s="97"/>
      <c r="E1948" s="20"/>
      <c r="F1948" s="116"/>
    </row>
    <row r="1949" spans="1:6" ht="27.75" customHeight="1">
      <c r="A1949" s="100"/>
      <c r="B1949" s="59"/>
      <c r="C1949" s="97"/>
      <c r="D1949" s="97"/>
      <c r="E1949" s="20"/>
      <c r="F1949" s="116"/>
    </row>
    <row r="1950" spans="1:6" ht="27.75" customHeight="1">
      <c r="A1950" s="100"/>
      <c r="B1950" s="59"/>
      <c r="C1950" s="97"/>
      <c r="D1950" s="97"/>
      <c r="E1950" s="20"/>
      <c r="F1950" s="116"/>
    </row>
    <row r="1951" spans="1:6" ht="27.75" customHeight="1">
      <c r="A1951" s="100"/>
      <c r="B1951" s="59"/>
      <c r="C1951" s="97"/>
      <c r="D1951" s="97"/>
      <c r="E1951" s="20"/>
      <c r="F1951" s="116"/>
    </row>
    <row r="1952" spans="1:6" ht="27.75" customHeight="1">
      <c r="A1952" s="100"/>
      <c r="B1952" s="59"/>
      <c r="C1952" s="97"/>
      <c r="D1952" s="97"/>
      <c r="E1952" s="20"/>
      <c r="F1952" s="116"/>
    </row>
    <row r="1953" spans="1:6" ht="27.75" customHeight="1">
      <c r="A1953" s="100"/>
      <c r="B1953" s="59"/>
      <c r="C1953" s="97"/>
      <c r="D1953" s="97"/>
      <c r="E1953" s="20"/>
      <c r="F1953" s="116"/>
    </row>
    <row r="1954" spans="1:6" ht="27.75" customHeight="1">
      <c r="A1954" s="100"/>
      <c r="B1954" s="59"/>
      <c r="C1954" s="97"/>
      <c r="D1954" s="97"/>
      <c r="E1954" s="20"/>
      <c r="F1954" s="116"/>
    </row>
    <row r="1955" spans="1:6" ht="27.75" customHeight="1">
      <c r="A1955" s="100"/>
      <c r="B1955" s="59"/>
      <c r="C1955" s="97"/>
      <c r="D1955" s="97"/>
      <c r="E1955" s="20"/>
      <c r="F1955" s="116"/>
    </row>
    <row r="1956" spans="1:6" ht="27.75" customHeight="1">
      <c r="A1956" s="100"/>
      <c r="B1956" s="59"/>
      <c r="C1956" s="97"/>
      <c r="D1956" s="97"/>
      <c r="E1956" s="20"/>
      <c r="F1956" s="116"/>
    </row>
    <row r="1957" spans="1:6" ht="27.75" customHeight="1">
      <c r="A1957" s="100"/>
      <c r="B1957" s="59"/>
      <c r="C1957" s="97"/>
      <c r="D1957" s="97"/>
      <c r="E1957" s="20"/>
      <c r="F1957" s="116"/>
    </row>
    <row r="1958" spans="1:6" ht="27.75" customHeight="1">
      <c r="A1958" s="100"/>
      <c r="B1958" s="59"/>
      <c r="C1958" s="97"/>
      <c r="D1958" s="97"/>
      <c r="E1958" s="20"/>
      <c r="F1958" s="116"/>
    </row>
    <row r="1959" spans="1:6" ht="27.75" customHeight="1">
      <c r="A1959" s="100"/>
      <c r="B1959" s="59"/>
      <c r="C1959" s="97"/>
      <c r="D1959" s="97"/>
      <c r="E1959" s="20"/>
      <c r="F1959" s="116"/>
    </row>
    <row r="1960" spans="1:6" ht="27.75" customHeight="1">
      <c r="A1960" s="100"/>
      <c r="B1960" s="59"/>
      <c r="C1960" s="97"/>
      <c r="D1960" s="97"/>
      <c r="E1960" s="20"/>
      <c r="F1960" s="116"/>
    </row>
    <row r="1961" spans="1:6" ht="27.75" customHeight="1">
      <c r="A1961" s="100"/>
      <c r="B1961" s="59"/>
      <c r="C1961" s="97"/>
      <c r="D1961" s="97"/>
      <c r="E1961" s="20"/>
      <c r="F1961" s="116"/>
    </row>
    <row r="1962" spans="1:6" ht="27.75" customHeight="1">
      <c r="A1962" s="100"/>
      <c r="B1962" s="59"/>
      <c r="C1962" s="97"/>
      <c r="D1962" s="97"/>
      <c r="E1962" s="20"/>
      <c r="F1962" s="116"/>
    </row>
    <row r="1963" spans="1:6" ht="27.75" customHeight="1">
      <c r="A1963" s="100"/>
      <c r="B1963" s="59"/>
      <c r="C1963" s="97"/>
      <c r="D1963" s="97"/>
      <c r="E1963" s="20"/>
      <c r="F1963" s="116"/>
    </row>
    <row r="1964" spans="1:6" ht="27.75" customHeight="1">
      <c r="A1964" s="100"/>
      <c r="B1964" s="59"/>
      <c r="C1964" s="97"/>
      <c r="D1964" s="97"/>
      <c r="E1964" s="20"/>
      <c r="F1964" s="116"/>
    </row>
    <row r="1965" spans="1:6" ht="27.75" customHeight="1">
      <c r="A1965" s="100"/>
      <c r="B1965" s="59"/>
      <c r="C1965" s="97"/>
      <c r="D1965" s="97"/>
      <c r="E1965" s="20"/>
      <c r="F1965" s="116"/>
    </row>
    <row r="1966" spans="1:6" ht="27.75" customHeight="1">
      <c r="A1966" s="100"/>
      <c r="B1966" s="59"/>
      <c r="C1966" s="97"/>
      <c r="D1966" s="97"/>
      <c r="E1966" s="20"/>
      <c r="F1966" s="116"/>
    </row>
    <row r="1967" spans="1:6" ht="27.75" customHeight="1">
      <c r="A1967" s="100"/>
      <c r="B1967" s="18"/>
      <c r="C1967" s="97"/>
      <c r="D1967" s="97"/>
      <c r="E1967" s="20"/>
      <c r="F1967" s="116"/>
    </row>
    <row r="1968" spans="1:6" ht="27.75" customHeight="1">
      <c r="A1968" s="100"/>
      <c r="B1968" s="18"/>
      <c r="C1968" s="97"/>
      <c r="D1968" s="97"/>
      <c r="E1968" s="20"/>
      <c r="F1968" s="116"/>
    </row>
    <row r="1969" spans="1:6" ht="27.75" customHeight="1">
      <c r="A1969" s="100"/>
      <c r="B1969" s="59"/>
      <c r="C1969" s="97"/>
      <c r="D1969" s="97"/>
      <c r="E1969" s="20"/>
      <c r="F1969" s="116"/>
    </row>
    <row r="1970" spans="1:6" ht="27.75" customHeight="1">
      <c r="A1970" s="100"/>
      <c r="B1970" s="59"/>
      <c r="C1970" s="97"/>
      <c r="D1970" s="97"/>
      <c r="E1970" s="20"/>
      <c r="F1970" s="116"/>
    </row>
    <row r="1971" spans="1:6" ht="27.75" customHeight="1">
      <c r="A1971" s="100"/>
      <c r="B1971" s="59"/>
      <c r="C1971" s="97"/>
      <c r="D1971" s="97"/>
      <c r="E1971" s="20"/>
      <c r="F1971" s="116"/>
    </row>
    <row r="1972" spans="1:6" ht="27.75" customHeight="1">
      <c r="A1972" s="100"/>
      <c r="B1972" s="59"/>
      <c r="C1972" s="97"/>
      <c r="D1972" s="97"/>
      <c r="E1972" s="20"/>
      <c r="F1972" s="116"/>
    </row>
    <row r="1973" spans="1:6" ht="27.75" customHeight="1">
      <c r="A1973" s="100"/>
      <c r="B1973" s="59"/>
      <c r="C1973" s="97"/>
      <c r="D1973" s="97"/>
      <c r="E1973" s="20"/>
      <c r="F1973" s="116"/>
    </row>
    <row r="1974" spans="1:6" ht="27.75" customHeight="1">
      <c r="A1974" s="100"/>
      <c r="B1974" s="59"/>
      <c r="C1974" s="97"/>
      <c r="D1974" s="97"/>
      <c r="E1974" s="20"/>
      <c r="F1974" s="116"/>
    </row>
    <row r="1975" spans="1:6" ht="27.75" customHeight="1">
      <c r="A1975" s="100"/>
      <c r="B1975" s="59"/>
      <c r="C1975" s="97"/>
      <c r="D1975" s="97"/>
      <c r="E1975" s="20"/>
      <c r="F1975" s="116"/>
    </row>
    <row r="1976" spans="1:6" ht="27.75" customHeight="1">
      <c r="A1976" s="100"/>
      <c r="B1976" s="59"/>
      <c r="C1976" s="97"/>
      <c r="D1976" s="97"/>
      <c r="E1976" s="20"/>
      <c r="F1976" s="116"/>
    </row>
    <row r="1977" spans="1:6" ht="27.75" customHeight="1">
      <c r="A1977" s="100"/>
      <c r="B1977" s="59"/>
      <c r="C1977" s="97"/>
      <c r="D1977" s="97"/>
      <c r="E1977" s="20"/>
      <c r="F1977" s="116"/>
    </row>
    <row r="1978" spans="1:6" ht="27.75" customHeight="1">
      <c r="A1978" s="100"/>
      <c r="B1978" s="59"/>
      <c r="C1978" s="97"/>
      <c r="D1978" s="97"/>
      <c r="E1978" s="20"/>
      <c r="F1978" s="116"/>
    </row>
    <row r="1979" spans="1:6" ht="27.75" customHeight="1">
      <c r="A1979" s="100"/>
      <c r="B1979" s="59"/>
      <c r="C1979" s="97"/>
      <c r="D1979" s="97"/>
      <c r="E1979" s="20"/>
      <c r="F1979" s="116"/>
    </row>
    <row r="1980" spans="1:6" ht="27.75" customHeight="1">
      <c r="A1980" s="100"/>
      <c r="B1980" s="59"/>
      <c r="C1980" s="97"/>
      <c r="D1980" s="97"/>
      <c r="E1980" s="20"/>
      <c r="F1980" s="116"/>
    </row>
    <row r="1981" spans="1:6" ht="27.75" customHeight="1">
      <c r="A1981" s="100"/>
      <c r="B1981" s="59"/>
      <c r="C1981" s="97"/>
      <c r="D1981" s="97"/>
      <c r="E1981" s="20"/>
      <c r="F1981" s="116"/>
    </row>
    <row r="1982" spans="1:6" ht="27.75" customHeight="1">
      <c r="A1982" s="100"/>
      <c r="B1982" s="59"/>
      <c r="C1982" s="97"/>
      <c r="D1982" s="97"/>
      <c r="E1982" s="20"/>
      <c r="F1982" s="116"/>
    </row>
    <row r="1983" spans="1:6" ht="27.75" customHeight="1">
      <c r="A1983" s="100"/>
      <c r="B1983" s="59"/>
      <c r="C1983" s="97"/>
      <c r="D1983" s="97"/>
      <c r="E1983" s="20"/>
      <c r="F1983" s="116"/>
    </row>
    <row r="1984" spans="1:6" ht="27.75" customHeight="1">
      <c r="A1984" s="100"/>
      <c r="B1984" s="59"/>
      <c r="C1984" s="97"/>
      <c r="D1984" s="97"/>
      <c r="E1984" s="20"/>
      <c r="F1984" s="116"/>
    </row>
    <row r="1985" spans="1:6" ht="27.75" customHeight="1">
      <c r="A1985" s="100"/>
      <c r="B1985" s="59"/>
      <c r="C1985" s="97"/>
      <c r="D1985" s="97"/>
      <c r="E1985" s="20"/>
      <c r="F1985" s="116"/>
    </row>
    <row r="1986" spans="1:6" ht="27.75" customHeight="1">
      <c r="A1986" s="100"/>
      <c r="B1986" s="59"/>
      <c r="C1986" s="97"/>
      <c r="D1986" s="97"/>
      <c r="E1986" s="20"/>
      <c r="F1986" s="116"/>
    </row>
    <row r="1987" spans="1:6" ht="27.75" customHeight="1">
      <c r="A1987" s="100"/>
      <c r="B1987" s="18"/>
      <c r="C1987" s="97"/>
      <c r="D1987" s="97"/>
      <c r="E1987" s="20"/>
      <c r="F1987" s="116"/>
    </row>
    <row r="1988" spans="1:6" ht="27.75" customHeight="1">
      <c r="A1988" s="100"/>
      <c r="B1988" s="18"/>
      <c r="C1988" s="97"/>
      <c r="D1988" s="97"/>
      <c r="E1988" s="20"/>
      <c r="F1988" s="116"/>
    </row>
    <row r="1989" spans="1:6" ht="27.75" customHeight="1">
      <c r="A1989" s="100"/>
      <c r="B1989" s="18"/>
      <c r="C1989" s="97"/>
      <c r="D1989" s="97"/>
      <c r="E1989" s="20"/>
      <c r="F1989" s="116"/>
    </row>
    <row r="1990" spans="1:6" ht="27.75" customHeight="1">
      <c r="A1990" s="100"/>
      <c r="B1990" s="18"/>
      <c r="C1990" s="97"/>
      <c r="D1990" s="97"/>
      <c r="E1990" s="20"/>
      <c r="F1990" s="116"/>
    </row>
    <row r="1991" spans="1:6" ht="27.75" customHeight="1">
      <c r="A1991" s="100"/>
      <c r="B1991" s="59"/>
      <c r="C1991" s="97"/>
      <c r="D1991" s="97"/>
      <c r="E1991" s="20"/>
      <c r="F1991" s="116"/>
    </row>
    <row r="1992" spans="1:6" ht="27.75" customHeight="1">
      <c r="A1992" s="100"/>
      <c r="B1992" s="59"/>
      <c r="C1992" s="97"/>
      <c r="D1992" s="97"/>
      <c r="E1992" s="20"/>
      <c r="F1992" s="116"/>
    </row>
    <row r="1993" spans="1:6" ht="27.75" customHeight="1">
      <c r="A1993" s="100"/>
      <c r="B1993" s="59"/>
      <c r="C1993" s="97"/>
      <c r="D1993" s="97"/>
      <c r="E1993" s="20"/>
      <c r="F1993" s="116"/>
    </row>
    <row r="1994" spans="1:6" ht="27.75" customHeight="1">
      <c r="A1994" s="100"/>
      <c r="B1994" s="59"/>
      <c r="C1994" s="97"/>
      <c r="D1994" s="97"/>
      <c r="E1994" s="20"/>
      <c r="F1994" s="116"/>
    </row>
    <row r="1995" spans="1:6" ht="27.75" customHeight="1">
      <c r="A1995" s="100"/>
      <c r="B1995" s="59"/>
      <c r="C1995" s="97"/>
      <c r="D1995" s="97"/>
      <c r="E1995" s="20"/>
      <c r="F1995" s="116"/>
    </row>
    <row r="1996" spans="1:6" ht="27.75" customHeight="1">
      <c r="A1996" s="100"/>
      <c r="B1996" s="59"/>
      <c r="C1996" s="97"/>
      <c r="D1996" s="97"/>
      <c r="E1996" s="20"/>
      <c r="F1996" s="116"/>
    </row>
    <row r="1997" spans="1:6" ht="27.75" customHeight="1">
      <c r="A1997" s="100"/>
      <c r="B1997" s="59"/>
      <c r="C1997" s="97"/>
      <c r="D1997" s="97"/>
      <c r="E1997" s="20"/>
      <c r="F1997" s="116"/>
    </row>
    <row r="1998" spans="1:6" ht="24" customHeight="1">
      <c r="A1998" s="100"/>
      <c r="B1998" s="59"/>
      <c r="C1998" s="97"/>
      <c r="D1998" s="97"/>
      <c r="E1998" s="20"/>
      <c r="F1998" s="116"/>
    </row>
    <row r="1999" spans="1:6" ht="27.75" customHeight="1">
      <c r="A1999" s="100"/>
      <c r="B1999" s="59"/>
      <c r="C1999" s="97"/>
      <c r="D1999" s="97"/>
      <c r="E1999" s="20"/>
      <c r="F1999" s="116"/>
    </row>
    <row r="2000" spans="1:6" ht="27.75" customHeight="1">
      <c r="A2000" s="100"/>
      <c r="B2000" s="59"/>
      <c r="C2000" s="97"/>
      <c r="D2000" s="97"/>
      <c r="E2000" s="20"/>
      <c r="F2000" s="116"/>
    </row>
    <row r="2001" spans="1:6" ht="27.75" customHeight="1">
      <c r="A2001" s="100"/>
      <c r="B2001" s="59"/>
      <c r="C2001" s="97"/>
      <c r="D2001" s="97"/>
      <c r="E2001" s="20"/>
      <c r="F2001" s="116"/>
    </row>
    <row r="2002" spans="1:6" ht="27.75" customHeight="1">
      <c r="A2002" s="100"/>
      <c r="B2002" s="59"/>
      <c r="C2002" s="97"/>
      <c r="D2002" s="97"/>
      <c r="E2002" s="20"/>
      <c r="F2002" s="116"/>
    </row>
    <row r="2003" spans="1:6" ht="27.75" customHeight="1">
      <c r="A2003" s="100"/>
      <c r="B2003" s="59"/>
      <c r="C2003" s="97"/>
      <c r="D2003" s="97"/>
      <c r="E2003" s="20"/>
      <c r="F2003" s="116"/>
    </row>
    <row r="2004" spans="1:6" ht="27.75" customHeight="1">
      <c r="A2004" s="100"/>
      <c r="B2004" s="59"/>
      <c r="C2004" s="97"/>
      <c r="D2004" s="97"/>
      <c r="E2004" s="20"/>
      <c r="F2004" s="116"/>
    </row>
    <row r="2005" spans="1:6" ht="27.75" customHeight="1">
      <c r="A2005" s="100"/>
      <c r="B2005" s="59"/>
      <c r="C2005" s="97"/>
      <c r="D2005" s="97"/>
      <c r="E2005" s="20"/>
      <c r="F2005" s="116"/>
    </row>
    <row r="2006" spans="1:6" ht="27.75" customHeight="1">
      <c r="A2006" s="100"/>
      <c r="B2006" s="59"/>
      <c r="C2006" s="97"/>
      <c r="D2006" s="97"/>
      <c r="E2006" s="20"/>
      <c r="F2006" s="116"/>
    </row>
    <row r="2007" spans="1:6" ht="27.75" customHeight="1">
      <c r="A2007" s="100"/>
      <c r="B2007" s="59"/>
      <c r="C2007" s="97"/>
      <c r="D2007" s="97"/>
      <c r="E2007" s="20"/>
      <c r="F2007" s="116"/>
    </row>
    <row r="2008" spans="1:6" ht="27.75" customHeight="1">
      <c r="A2008" s="100"/>
      <c r="B2008" s="59"/>
      <c r="C2008" s="97"/>
      <c r="D2008" s="97"/>
      <c r="E2008" s="20"/>
      <c r="F2008" s="116"/>
    </row>
    <row r="2009" spans="1:6" ht="27.75" customHeight="1">
      <c r="A2009" s="100"/>
      <c r="B2009" s="18"/>
      <c r="C2009" s="97"/>
      <c r="D2009" s="97"/>
      <c r="E2009" s="20"/>
      <c r="F2009" s="116"/>
    </row>
    <row r="2010" spans="1:6" ht="27.75" customHeight="1">
      <c r="A2010" s="100"/>
      <c r="B2010" s="18"/>
      <c r="C2010" s="97"/>
      <c r="D2010" s="97"/>
      <c r="E2010" s="20"/>
      <c r="F2010" s="116"/>
    </row>
    <row r="2011" spans="1:6" ht="15.75" thickBot="1">
      <c r="A2011" s="99" t="s">
        <v>28</v>
      </c>
      <c r="B2011" s="93"/>
      <c r="C2011" s="94"/>
      <c r="D2011" s="94"/>
      <c r="E2011" s="95">
        <f>SUM(E12:E2010)</f>
        <v>5721618.629999999</v>
      </c>
      <c r="F2011" s="96"/>
    </row>
    <row r="2012" spans="5:6" ht="15">
      <c r="E2012" s="52"/>
      <c r="F2012" s="53"/>
    </row>
    <row r="2013" ht="15">
      <c r="E2013" s="52"/>
    </row>
    <row r="2014" ht="15">
      <c r="E2014" s="52"/>
    </row>
    <row r="2015" ht="15">
      <c r="E2015" s="52"/>
    </row>
    <row r="2016" ht="15">
      <c r="E2016" s="52"/>
    </row>
  </sheetData>
  <sheetProtection selectLockedCells="1" selectUnlockedCells="1"/>
  <autoFilter ref="A11:F1835"/>
  <mergeCells count="1">
    <mergeCell ref="B9:E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4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62.57421875" style="0" customWidth="1"/>
    <col min="2" max="2" width="78.421875" style="0" bestFit="1" customWidth="1"/>
    <col min="3" max="3" width="13.140625" style="0" customWidth="1"/>
    <col min="4" max="6" width="78.421875" style="0" bestFit="1" customWidth="1"/>
    <col min="7" max="7" width="10.421875" style="0" bestFit="1" customWidth="1"/>
    <col min="8" max="17" width="16.140625" style="0" bestFit="1" customWidth="1"/>
    <col min="18" max="18" width="10.421875" style="0" bestFit="1" customWidth="1"/>
  </cols>
  <sheetData>
    <row r="3" spans="1:3" ht="12">
      <c r="A3" s="101" t="s">
        <v>800</v>
      </c>
      <c r="B3" s="102"/>
      <c r="C3" s="103"/>
    </row>
    <row r="4" spans="1:3" ht="12">
      <c r="A4" s="140" t="s">
        <v>774</v>
      </c>
      <c r="B4" s="140" t="s">
        <v>775</v>
      </c>
      <c r="C4" s="103" t="s">
        <v>9</v>
      </c>
    </row>
    <row r="5" spans="1:3" ht="12">
      <c r="A5" s="162" t="s">
        <v>788</v>
      </c>
      <c r="B5" s="102"/>
      <c r="C5" s="159">
        <v>142492.4</v>
      </c>
    </row>
    <row r="6" spans="1:3" ht="12">
      <c r="A6" s="163" t="s">
        <v>779</v>
      </c>
      <c r="B6" s="102"/>
      <c r="C6" s="160">
        <v>122700</v>
      </c>
    </row>
    <row r="7" spans="1:3" ht="12">
      <c r="A7" s="163" t="s">
        <v>794</v>
      </c>
      <c r="B7" s="102"/>
      <c r="C7" s="160">
        <v>46000</v>
      </c>
    </row>
    <row r="8" spans="1:3" ht="12">
      <c r="A8" s="163" t="s">
        <v>798</v>
      </c>
      <c r="B8" s="102"/>
      <c r="C8" s="160">
        <v>14000</v>
      </c>
    </row>
    <row r="9" spans="1:3" ht="12">
      <c r="A9" s="163" t="s">
        <v>168</v>
      </c>
      <c r="B9" s="104" t="s">
        <v>785</v>
      </c>
      <c r="C9" s="160">
        <v>13800</v>
      </c>
    </row>
    <row r="10" spans="1:3" ht="12">
      <c r="A10" s="167"/>
      <c r="B10" s="129" t="s">
        <v>796</v>
      </c>
      <c r="C10" s="147">
        <v>37974</v>
      </c>
    </row>
    <row r="11" spans="1:3" ht="12">
      <c r="A11" s="104" t="s">
        <v>169</v>
      </c>
      <c r="B11" s="102"/>
      <c r="C11" s="160">
        <v>51774</v>
      </c>
    </row>
    <row r="12" spans="1:3" ht="12">
      <c r="A12" s="162" t="s">
        <v>786</v>
      </c>
      <c r="B12" s="102"/>
      <c r="C12" s="160">
        <v>20549.5</v>
      </c>
    </row>
    <row r="13" spans="1:3" ht="12">
      <c r="A13" s="163" t="s">
        <v>792</v>
      </c>
      <c r="B13" s="102"/>
      <c r="C13" s="160">
        <v>40564</v>
      </c>
    </row>
    <row r="14" spans="1:3" ht="12">
      <c r="A14" s="163" t="s">
        <v>7</v>
      </c>
      <c r="B14" s="102"/>
      <c r="C14" s="160"/>
    </row>
    <row r="15" spans="1:3" ht="12">
      <c r="A15" s="163" t="s">
        <v>175</v>
      </c>
      <c r="B15" s="102"/>
      <c r="C15" s="160">
        <v>77100</v>
      </c>
    </row>
    <row r="16" spans="1:3" ht="12">
      <c r="A16" s="163" t="s">
        <v>114</v>
      </c>
      <c r="B16" s="102"/>
      <c r="C16" s="160">
        <v>33250</v>
      </c>
    </row>
    <row r="17" spans="1:3" ht="12">
      <c r="A17" s="163" t="s">
        <v>335</v>
      </c>
      <c r="B17" s="102"/>
      <c r="C17" s="160">
        <v>20084.4</v>
      </c>
    </row>
    <row r="18" spans="1:3" ht="12">
      <c r="A18" s="163" t="s">
        <v>289</v>
      </c>
      <c r="B18" s="102"/>
      <c r="C18" s="160">
        <v>198400</v>
      </c>
    </row>
    <row r="19" spans="1:3" ht="12">
      <c r="A19" s="163" t="s">
        <v>815</v>
      </c>
      <c r="B19" s="102"/>
      <c r="C19" s="160">
        <v>428340</v>
      </c>
    </row>
    <row r="20" spans="1:3" ht="12">
      <c r="A20" s="163" t="s">
        <v>817</v>
      </c>
      <c r="B20" s="102"/>
      <c r="C20" s="160">
        <v>8669</v>
      </c>
    </row>
    <row r="21" spans="1:3" ht="12">
      <c r="A21" s="163" t="s">
        <v>818</v>
      </c>
      <c r="B21" s="102"/>
      <c r="C21" s="160">
        <v>194830</v>
      </c>
    </row>
    <row r="22" spans="1:3" ht="12">
      <c r="A22" s="163" t="s">
        <v>816</v>
      </c>
      <c r="B22" s="102"/>
      <c r="C22" s="160">
        <v>42752</v>
      </c>
    </row>
    <row r="23" spans="1:3" ht="12">
      <c r="A23" s="163" t="s">
        <v>819</v>
      </c>
      <c r="B23" s="102"/>
      <c r="C23" s="160">
        <v>69000</v>
      </c>
    </row>
    <row r="24" spans="1:3" ht="12">
      <c r="A24" s="163" t="s">
        <v>827</v>
      </c>
      <c r="B24" s="102"/>
      <c r="C24" s="160">
        <v>59090</v>
      </c>
    </row>
    <row r="25" spans="1:3" ht="12">
      <c r="A25" s="163" t="s">
        <v>830</v>
      </c>
      <c r="B25" s="102"/>
      <c r="C25" s="160">
        <v>94789</v>
      </c>
    </row>
    <row r="26" spans="1:3" ht="12">
      <c r="A26" s="163" t="s">
        <v>832</v>
      </c>
      <c r="B26" s="102"/>
      <c r="C26" s="160">
        <v>25000</v>
      </c>
    </row>
    <row r="27" spans="1:3" ht="12">
      <c r="A27" s="163" t="s">
        <v>402</v>
      </c>
      <c r="B27" s="102"/>
      <c r="C27" s="160">
        <v>60200</v>
      </c>
    </row>
    <row r="28" spans="1:3" ht="12">
      <c r="A28" s="163" t="s">
        <v>836</v>
      </c>
      <c r="B28" s="102"/>
      <c r="C28" s="160">
        <v>34200</v>
      </c>
    </row>
    <row r="29" spans="1:3" ht="12">
      <c r="A29" s="163" t="s">
        <v>837</v>
      </c>
      <c r="B29" s="102"/>
      <c r="C29" s="160">
        <v>38737.3</v>
      </c>
    </row>
    <row r="30" spans="1:3" ht="12">
      <c r="A30" s="163" t="s">
        <v>427</v>
      </c>
      <c r="B30" s="102"/>
      <c r="C30" s="160">
        <v>7600</v>
      </c>
    </row>
    <row r="31" spans="1:3" ht="12">
      <c r="A31" s="163" t="s">
        <v>839</v>
      </c>
      <c r="B31" s="102"/>
      <c r="C31" s="160">
        <v>100000</v>
      </c>
    </row>
    <row r="32" spans="1:3" ht="12">
      <c r="A32" s="163" t="s">
        <v>841</v>
      </c>
      <c r="B32" s="102"/>
      <c r="C32" s="160">
        <v>5000</v>
      </c>
    </row>
    <row r="33" spans="1:3" ht="12">
      <c r="A33" s="163" t="s">
        <v>225</v>
      </c>
      <c r="B33" s="102"/>
      <c r="C33" s="160">
        <v>198270.47999999998</v>
      </c>
    </row>
    <row r="34" spans="1:3" ht="12">
      <c r="A34" s="163" t="s">
        <v>843</v>
      </c>
      <c r="B34" s="102"/>
      <c r="C34" s="160">
        <v>13528</v>
      </c>
    </row>
    <row r="35" spans="1:3" ht="12">
      <c r="A35" s="163" t="s">
        <v>845</v>
      </c>
      <c r="B35" s="102"/>
      <c r="C35" s="160">
        <v>99000</v>
      </c>
    </row>
    <row r="36" spans="1:3" ht="12">
      <c r="A36" s="163" t="s">
        <v>846</v>
      </c>
      <c r="B36" s="102"/>
      <c r="C36" s="160">
        <v>31650</v>
      </c>
    </row>
    <row r="37" spans="1:3" ht="12">
      <c r="A37" s="163" t="s">
        <v>848</v>
      </c>
      <c r="B37" s="102"/>
      <c r="C37" s="160">
        <v>31000</v>
      </c>
    </row>
    <row r="38" spans="1:3" ht="12">
      <c r="A38" s="163" t="s">
        <v>565</v>
      </c>
      <c r="B38" s="102"/>
      <c r="C38" s="160">
        <v>415125</v>
      </c>
    </row>
    <row r="39" spans="1:3" ht="12">
      <c r="A39" s="163" t="s">
        <v>630</v>
      </c>
      <c r="B39" s="102"/>
      <c r="C39" s="160">
        <v>43400</v>
      </c>
    </row>
    <row r="40" spans="1:3" ht="12">
      <c r="A40" s="163" t="s">
        <v>709</v>
      </c>
      <c r="B40" s="102"/>
      <c r="C40" s="160">
        <v>17158</v>
      </c>
    </row>
    <row r="41" spans="1:3" ht="12">
      <c r="A41" s="163" t="s">
        <v>597</v>
      </c>
      <c r="B41" s="102"/>
      <c r="C41" s="160">
        <v>132200</v>
      </c>
    </row>
    <row r="42" spans="1:3" ht="12">
      <c r="A42" s="163" t="s">
        <v>660</v>
      </c>
      <c r="B42" s="102"/>
      <c r="C42" s="160">
        <v>44908</v>
      </c>
    </row>
    <row r="43" spans="1:3" ht="12">
      <c r="A43" s="163" t="s">
        <v>853</v>
      </c>
      <c r="B43" s="102"/>
      <c r="C43" s="160">
        <v>31949.6</v>
      </c>
    </row>
    <row r="44" spans="1:3" ht="12">
      <c r="A44" s="164" t="s">
        <v>599</v>
      </c>
      <c r="B44" s="104" t="s">
        <v>785</v>
      </c>
      <c r="C44" s="160">
        <v>16070</v>
      </c>
    </row>
    <row r="45" spans="1:3" ht="12">
      <c r="A45" s="104" t="s">
        <v>608</v>
      </c>
      <c r="B45" s="102"/>
      <c r="C45" s="160">
        <v>16070</v>
      </c>
    </row>
    <row r="46" spans="1:3" ht="12">
      <c r="A46" s="137" t="s">
        <v>860</v>
      </c>
      <c r="B46" s="102"/>
      <c r="C46" s="160">
        <v>41863.5</v>
      </c>
    </row>
    <row r="47" spans="1:3" ht="12">
      <c r="A47" s="165" t="s">
        <v>13</v>
      </c>
      <c r="B47" s="166"/>
      <c r="C47" s="161">
        <v>3051244.18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3"/>
  <sheetViews>
    <sheetView zoomScalePageLayoutView="0" workbookViewId="0" topLeftCell="A25">
      <selection activeCell="E40" sqref="E40"/>
    </sheetView>
  </sheetViews>
  <sheetFormatPr defaultColWidth="9.140625" defaultRowHeight="12.75"/>
  <cols>
    <col min="1" max="1" width="10.7109375" style="0" customWidth="1"/>
    <col min="2" max="2" width="31.00390625" style="0" customWidth="1"/>
    <col min="3" max="3" width="38.140625" style="0" customWidth="1"/>
    <col min="4" max="4" width="49.57421875" style="0" customWidth="1"/>
    <col min="5" max="5" width="28.421875" style="0" customWidth="1"/>
  </cols>
  <sheetData>
    <row r="2" spans="2:10" ht="15" customHeight="1">
      <c r="B2" s="173" t="s">
        <v>773</v>
      </c>
      <c r="C2" s="173"/>
      <c r="D2" s="173"/>
      <c r="E2" s="173"/>
      <c r="F2" s="173"/>
      <c r="G2" s="173"/>
      <c r="H2" s="173"/>
      <c r="I2" s="173"/>
      <c r="J2" s="173"/>
    </row>
    <row r="3" ht="13.5" thickBot="1"/>
    <row r="4" spans="1:5" ht="25.5" customHeight="1">
      <c r="A4" s="132" t="s">
        <v>3</v>
      </c>
      <c r="B4" s="133" t="s">
        <v>774</v>
      </c>
      <c r="C4" s="134" t="s">
        <v>776</v>
      </c>
      <c r="D4" s="132" t="s">
        <v>775</v>
      </c>
      <c r="E4" s="132" t="s">
        <v>778</v>
      </c>
    </row>
    <row r="5" spans="1:5" ht="12.75">
      <c r="A5" s="135">
        <v>43480</v>
      </c>
      <c r="B5" s="136" t="s">
        <v>779</v>
      </c>
      <c r="C5" s="136" t="s">
        <v>777</v>
      </c>
      <c r="D5" s="136" t="s">
        <v>780</v>
      </c>
      <c r="E5" s="138">
        <v>122700</v>
      </c>
    </row>
    <row r="6" spans="1:5" ht="12.75">
      <c r="A6" s="135">
        <v>43482</v>
      </c>
      <c r="B6" s="136" t="s">
        <v>815</v>
      </c>
      <c r="C6" s="136" t="s">
        <v>781</v>
      </c>
      <c r="D6" s="136" t="s">
        <v>780</v>
      </c>
      <c r="E6" s="138">
        <v>428340</v>
      </c>
    </row>
    <row r="7" spans="1:5" ht="12.75">
      <c r="A7" s="135">
        <v>43486</v>
      </c>
      <c r="B7" s="136" t="s">
        <v>817</v>
      </c>
      <c r="C7" s="136" t="s">
        <v>782</v>
      </c>
      <c r="D7" s="136" t="s">
        <v>783</v>
      </c>
      <c r="E7" s="138">
        <v>4200</v>
      </c>
    </row>
    <row r="8" spans="1:5" ht="13.5" customHeight="1">
      <c r="A8" s="135">
        <v>43487</v>
      </c>
      <c r="B8" s="136" t="s">
        <v>168</v>
      </c>
      <c r="C8" s="136" t="s">
        <v>58</v>
      </c>
      <c r="D8" s="136" t="s">
        <v>796</v>
      </c>
      <c r="E8" s="138">
        <v>14740</v>
      </c>
    </row>
    <row r="9" spans="1:5" ht="27" customHeight="1">
      <c r="A9" s="135">
        <v>43488</v>
      </c>
      <c r="B9" s="136" t="s">
        <v>786</v>
      </c>
      <c r="C9" s="136" t="s">
        <v>784</v>
      </c>
      <c r="D9" s="136" t="s">
        <v>785</v>
      </c>
      <c r="E9" s="138">
        <v>9829.5</v>
      </c>
    </row>
    <row r="10" spans="1:5" ht="38.25">
      <c r="A10" s="135">
        <v>43495</v>
      </c>
      <c r="B10" s="136" t="s">
        <v>788</v>
      </c>
      <c r="C10" s="136" t="s">
        <v>787</v>
      </c>
      <c r="D10" s="136" t="s">
        <v>789</v>
      </c>
      <c r="E10" s="138">
        <v>125398</v>
      </c>
    </row>
    <row r="11" spans="1:5" ht="25.5">
      <c r="A11" s="135">
        <v>43502</v>
      </c>
      <c r="B11" s="136" t="s">
        <v>168</v>
      </c>
      <c r="C11" s="136" t="s">
        <v>790</v>
      </c>
      <c r="D11" s="136" t="s">
        <v>785</v>
      </c>
      <c r="E11" s="138">
        <v>8000</v>
      </c>
    </row>
    <row r="12" spans="1:5" ht="25.5">
      <c r="A12" s="135">
        <v>43515</v>
      </c>
      <c r="B12" s="136" t="s">
        <v>794</v>
      </c>
      <c r="C12" s="136" t="s">
        <v>793</v>
      </c>
      <c r="D12" s="136" t="s">
        <v>780</v>
      </c>
      <c r="E12" s="138">
        <v>46000</v>
      </c>
    </row>
    <row r="13" spans="1:5" ht="25.5">
      <c r="A13" s="135">
        <v>43515</v>
      </c>
      <c r="B13" s="136" t="s">
        <v>792</v>
      </c>
      <c r="C13" s="136" t="s">
        <v>791</v>
      </c>
      <c r="D13" s="136" t="s">
        <v>785</v>
      </c>
      <c r="E13" s="138">
        <v>15377</v>
      </c>
    </row>
    <row r="14" spans="1:5" ht="25.5">
      <c r="A14" s="135">
        <v>43518</v>
      </c>
      <c r="B14" s="136" t="s">
        <v>788</v>
      </c>
      <c r="C14" s="136" t="s">
        <v>795</v>
      </c>
      <c r="D14" s="136" t="s">
        <v>796</v>
      </c>
      <c r="E14" s="138">
        <v>8549</v>
      </c>
    </row>
    <row r="15" spans="1:5" ht="25.5">
      <c r="A15" s="135">
        <v>43518</v>
      </c>
      <c r="B15" s="136" t="s">
        <v>792</v>
      </c>
      <c r="C15" s="136" t="s">
        <v>791</v>
      </c>
      <c r="D15" s="136" t="s">
        <v>785</v>
      </c>
      <c r="E15" s="138">
        <v>6400</v>
      </c>
    </row>
    <row r="16" spans="1:5" ht="25.5">
      <c r="A16" s="135">
        <v>43535</v>
      </c>
      <c r="B16" s="136" t="s">
        <v>786</v>
      </c>
      <c r="C16" s="136" t="s">
        <v>784</v>
      </c>
      <c r="D16" s="136" t="s">
        <v>785</v>
      </c>
      <c r="E16" s="138">
        <v>10720</v>
      </c>
    </row>
    <row r="17" spans="1:5" ht="25.5">
      <c r="A17" s="135">
        <v>43539</v>
      </c>
      <c r="B17" s="136" t="s">
        <v>788</v>
      </c>
      <c r="C17" s="136" t="s">
        <v>797</v>
      </c>
      <c r="D17" s="136" t="s">
        <v>785</v>
      </c>
      <c r="E17" s="138">
        <v>8545.4</v>
      </c>
    </row>
    <row r="18" spans="1:5" ht="25.5">
      <c r="A18" s="139">
        <v>43545</v>
      </c>
      <c r="B18" s="137" t="s">
        <v>798</v>
      </c>
      <c r="C18" s="136" t="s">
        <v>795</v>
      </c>
      <c r="D18" s="136" t="s">
        <v>796</v>
      </c>
      <c r="E18" s="138">
        <v>14000</v>
      </c>
    </row>
    <row r="19" spans="1:5" ht="38.25">
      <c r="A19" s="135">
        <v>43549</v>
      </c>
      <c r="B19" s="136" t="s">
        <v>818</v>
      </c>
      <c r="C19" s="136" t="s">
        <v>799</v>
      </c>
      <c r="D19" s="136" t="s">
        <v>789</v>
      </c>
      <c r="E19" s="138">
        <v>42880</v>
      </c>
    </row>
    <row r="20" spans="1:5" ht="25.5">
      <c r="A20" s="135">
        <v>43550</v>
      </c>
      <c r="B20" s="136" t="s">
        <v>830</v>
      </c>
      <c r="C20" s="136" t="s">
        <v>795</v>
      </c>
      <c r="D20" s="136" t="s">
        <v>796</v>
      </c>
      <c r="E20" s="138">
        <v>6650</v>
      </c>
    </row>
    <row r="21" spans="1:5" ht="12.75">
      <c r="A21" s="135">
        <v>43558</v>
      </c>
      <c r="B21" s="136" t="s">
        <v>175</v>
      </c>
      <c r="C21" s="136" t="s">
        <v>777</v>
      </c>
      <c r="D21" s="136" t="s">
        <v>780</v>
      </c>
      <c r="E21" s="138">
        <v>77100</v>
      </c>
    </row>
    <row r="22" spans="1:5" ht="25.5">
      <c r="A22" s="135">
        <v>43563</v>
      </c>
      <c r="B22" s="136" t="s">
        <v>114</v>
      </c>
      <c r="C22" s="136" t="s">
        <v>795</v>
      </c>
      <c r="D22" s="136" t="s">
        <v>796</v>
      </c>
      <c r="E22" s="138">
        <v>26650</v>
      </c>
    </row>
    <row r="23" spans="1:5" ht="25.5">
      <c r="A23" s="135">
        <v>43565</v>
      </c>
      <c r="B23" s="136" t="s">
        <v>830</v>
      </c>
      <c r="C23" s="136" t="s">
        <v>801</v>
      </c>
      <c r="D23" s="136" t="s">
        <v>785</v>
      </c>
      <c r="E23" s="138">
        <v>20689</v>
      </c>
    </row>
    <row r="24" spans="1:5" ht="25.5">
      <c r="A24" s="135">
        <v>43571</v>
      </c>
      <c r="B24" s="136" t="s">
        <v>114</v>
      </c>
      <c r="C24" s="136" t="s">
        <v>802</v>
      </c>
      <c r="D24" s="136" t="s">
        <v>785</v>
      </c>
      <c r="E24" s="138">
        <v>6600</v>
      </c>
    </row>
    <row r="25" spans="1:5" ht="12.75">
      <c r="A25" s="135">
        <v>43578</v>
      </c>
      <c r="B25" s="136" t="s">
        <v>817</v>
      </c>
      <c r="C25" s="136" t="s">
        <v>782</v>
      </c>
      <c r="D25" s="136" t="s">
        <v>783</v>
      </c>
      <c r="E25" s="138">
        <v>4469</v>
      </c>
    </row>
    <row r="26" spans="1:5" ht="25.5">
      <c r="A26" s="135">
        <v>43591</v>
      </c>
      <c r="B26" s="136" t="s">
        <v>335</v>
      </c>
      <c r="C26" s="136" t="s">
        <v>803</v>
      </c>
      <c r="D26" s="136" t="s">
        <v>785</v>
      </c>
      <c r="E26" s="138">
        <v>7000</v>
      </c>
    </row>
    <row r="27" spans="1:5" ht="25.5">
      <c r="A27" s="135">
        <v>43591</v>
      </c>
      <c r="B27" s="136" t="s">
        <v>819</v>
      </c>
      <c r="C27" s="136" t="s">
        <v>795</v>
      </c>
      <c r="D27" s="136" t="s">
        <v>796</v>
      </c>
      <c r="E27" s="138">
        <v>14000</v>
      </c>
    </row>
    <row r="28" spans="1:5" ht="18" customHeight="1">
      <c r="A28" s="135">
        <v>43600</v>
      </c>
      <c r="B28" s="136" t="s">
        <v>289</v>
      </c>
      <c r="C28" s="136" t="s">
        <v>777</v>
      </c>
      <c r="D28" s="136" t="s">
        <v>780</v>
      </c>
      <c r="E28" s="138">
        <v>212000</v>
      </c>
    </row>
    <row r="29" spans="1:5" ht="18" customHeight="1">
      <c r="A29" s="135">
        <v>43609</v>
      </c>
      <c r="B29" s="136" t="s">
        <v>289</v>
      </c>
      <c r="C29" s="136" t="s">
        <v>777</v>
      </c>
      <c r="D29" s="136" t="s">
        <v>780</v>
      </c>
      <c r="E29" s="138">
        <v>-18700</v>
      </c>
    </row>
    <row r="30" spans="1:5" ht="12.75">
      <c r="A30" s="135">
        <v>43612</v>
      </c>
      <c r="B30" s="136" t="s">
        <v>289</v>
      </c>
      <c r="C30" s="136" t="s">
        <v>777</v>
      </c>
      <c r="D30" s="136" t="s">
        <v>780</v>
      </c>
      <c r="E30" s="138">
        <v>5100</v>
      </c>
    </row>
    <row r="31" spans="1:5" ht="25.5">
      <c r="A31" s="135">
        <v>43612</v>
      </c>
      <c r="B31" s="136" t="s">
        <v>819</v>
      </c>
      <c r="C31" s="136" t="s">
        <v>805</v>
      </c>
      <c r="D31" s="136" t="s">
        <v>785</v>
      </c>
      <c r="E31" s="138">
        <v>55000</v>
      </c>
    </row>
    <row r="32" spans="1:5" ht="25.5">
      <c r="A32" s="135">
        <v>43612</v>
      </c>
      <c r="B32" s="136" t="s">
        <v>816</v>
      </c>
      <c r="C32" s="136" t="s">
        <v>804</v>
      </c>
      <c r="D32" s="136" t="s">
        <v>785</v>
      </c>
      <c r="E32" s="138">
        <v>42752</v>
      </c>
    </row>
    <row r="33" spans="1:5" ht="25.5">
      <c r="A33" s="135">
        <v>43612</v>
      </c>
      <c r="B33" s="136" t="s">
        <v>335</v>
      </c>
      <c r="C33" s="136" t="s">
        <v>803</v>
      </c>
      <c r="D33" s="136" t="s">
        <v>785</v>
      </c>
      <c r="E33" s="138">
        <v>13084.4</v>
      </c>
    </row>
    <row r="34" spans="1:5" ht="25.5">
      <c r="A34" s="135">
        <v>43614</v>
      </c>
      <c r="B34" s="136" t="s">
        <v>827</v>
      </c>
      <c r="C34" s="136" t="s">
        <v>797</v>
      </c>
      <c r="D34" s="136" t="s">
        <v>785</v>
      </c>
      <c r="E34" s="138">
        <v>18290</v>
      </c>
    </row>
    <row r="35" spans="1:5" ht="12.75">
      <c r="A35" s="135">
        <v>43614</v>
      </c>
      <c r="B35" s="136" t="s">
        <v>827</v>
      </c>
      <c r="C35" s="136" t="s">
        <v>828</v>
      </c>
      <c r="D35" s="136" t="s">
        <v>789</v>
      </c>
      <c r="E35" s="138">
        <v>40800</v>
      </c>
    </row>
    <row r="36" spans="1:5" ht="37.5">
      <c r="A36" s="135">
        <v>43614</v>
      </c>
      <c r="B36" s="136" t="s">
        <v>818</v>
      </c>
      <c r="C36" s="136" t="s">
        <v>829</v>
      </c>
      <c r="D36" s="136" t="s">
        <v>789</v>
      </c>
      <c r="E36" s="138">
        <v>151950</v>
      </c>
    </row>
    <row r="37" spans="1:5" ht="24.75">
      <c r="A37" s="135">
        <v>43614</v>
      </c>
      <c r="B37" s="136" t="s">
        <v>792</v>
      </c>
      <c r="C37" s="136" t="s">
        <v>791</v>
      </c>
      <c r="D37" s="136" t="s">
        <v>785</v>
      </c>
      <c r="E37" s="138">
        <v>18787</v>
      </c>
    </row>
    <row r="38" spans="1:5" ht="12">
      <c r="A38" s="135">
        <v>43626</v>
      </c>
      <c r="B38" s="136" t="s">
        <v>830</v>
      </c>
      <c r="C38" s="136" t="s">
        <v>795</v>
      </c>
      <c r="D38" s="136" t="s">
        <v>796</v>
      </c>
      <c r="E38" s="138">
        <v>13300</v>
      </c>
    </row>
    <row r="39" spans="1:5" ht="24.75">
      <c r="A39" s="135">
        <v>43633</v>
      </c>
      <c r="B39" s="136" t="s">
        <v>860</v>
      </c>
      <c r="C39" s="136" t="s">
        <v>884</v>
      </c>
      <c r="D39" s="136" t="s">
        <v>883</v>
      </c>
      <c r="E39" s="138">
        <v>6913.5</v>
      </c>
    </row>
    <row r="40" spans="1:5" ht="12">
      <c r="A40" s="135">
        <v>43641</v>
      </c>
      <c r="B40" s="136" t="s">
        <v>832</v>
      </c>
      <c r="C40" s="136" t="s">
        <v>831</v>
      </c>
      <c r="D40" s="136" t="s">
        <v>789</v>
      </c>
      <c r="E40" s="138">
        <v>25000</v>
      </c>
    </row>
    <row r="41" spans="1:5" ht="24.75">
      <c r="A41" s="135">
        <v>43643</v>
      </c>
      <c r="B41" s="136" t="s">
        <v>830</v>
      </c>
      <c r="C41" s="136" t="s">
        <v>801</v>
      </c>
      <c r="D41" s="136" t="s">
        <v>785</v>
      </c>
      <c r="E41" s="138">
        <v>21000</v>
      </c>
    </row>
    <row r="42" spans="1:5" ht="12">
      <c r="A42" s="135">
        <v>43644</v>
      </c>
      <c r="B42" s="136" t="s">
        <v>402</v>
      </c>
      <c r="C42" s="136" t="s">
        <v>795</v>
      </c>
      <c r="D42" s="136" t="s">
        <v>796</v>
      </c>
      <c r="E42" s="138">
        <v>7600</v>
      </c>
    </row>
    <row r="43" spans="1:5" ht="24.75">
      <c r="A43" s="135">
        <v>43644</v>
      </c>
      <c r="B43" s="136" t="s">
        <v>402</v>
      </c>
      <c r="C43" s="136" t="s">
        <v>833</v>
      </c>
      <c r="D43" s="136" t="s">
        <v>785</v>
      </c>
      <c r="E43" s="138">
        <v>45000</v>
      </c>
    </row>
    <row r="44" spans="1:5" ht="24.75">
      <c r="A44" s="135">
        <v>43647</v>
      </c>
      <c r="B44" s="136" t="s">
        <v>860</v>
      </c>
      <c r="C44" s="136" t="s">
        <v>834</v>
      </c>
      <c r="D44" s="136" t="s">
        <v>785</v>
      </c>
      <c r="E44" s="138">
        <v>4550</v>
      </c>
    </row>
    <row r="45" spans="1:5" ht="24.75">
      <c r="A45" s="135">
        <v>43648</v>
      </c>
      <c r="B45" s="136" t="s">
        <v>836</v>
      </c>
      <c r="C45" s="136" t="s">
        <v>835</v>
      </c>
      <c r="D45" s="136" t="s">
        <v>785</v>
      </c>
      <c r="E45" s="138">
        <v>34200</v>
      </c>
    </row>
    <row r="46" spans="1:5" ht="24.75">
      <c r="A46" s="135">
        <v>43650</v>
      </c>
      <c r="B46" s="136" t="s">
        <v>837</v>
      </c>
      <c r="C46" s="136" t="s">
        <v>791</v>
      </c>
      <c r="D46" s="136" t="s">
        <v>785</v>
      </c>
      <c r="E46" s="138">
        <v>38737.3</v>
      </c>
    </row>
    <row r="47" spans="1:5" ht="24.75">
      <c r="A47" s="135">
        <v>43651</v>
      </c>
      <c r="B47" s="136" t="s">
        <v>860</v>
      </c>
      <c r="C47" s="136" t="s">
        <v>834</v>
      </c>
      <c r="D47" s="136" t="s">
        <v>785</v>
      </c>
      <c r="E47" s="138">
        <v>30400</v>
      </c>
    </row>
    <row r="48" spans="1:5" ht="12">
      <c r="A48" s="135">
        <v>43658</v>
      </c>
      <c r="B48" s="136" t="s">
        <v>402</v>
      </c>
      <c r="C48" s="136" t="s">
        <v>795</v>
      </c>
      <c r="D48" s="136" t="s">
        <v>796</v>
      </c>
      <c r="E48" s="138">
        <v>7600</v>
      </c>
    </row>
    <row r="49" spans="1:5" ht="12">
      <c r="A49" s="135">
        <v>43662</v>
      </c>
      <c r="B49" s="136" t="s">
        <v>427</v>
      </c>
      <c r="C49" s="136" t="s">
        <v>795</v>
      </c>
      <c r="D49" s="136" t="s">
        <v>796</v>
      </c>
      <c r="E49" s="138">
        <v>7600</v>
      </c>
    </row>
    <row r="50" spans="1:5" ht="24.75">
      <c r="A50" s="135">
        <v>43668</v>
      </c>
      <c r="B50" s="136" t="s">
        <v>839</v>
      </c>
      <c r="C50" s="136" t="s">
        <v>838</v>
      </c>
      <c r="D50" s="136" t="s">
        <v>785</v>
      </c>
      <c r="E50" s="138">
        <v>20000</v>
      </c>
    </row>
    <row r="51" spans="1:5" ht="24.75">
      <c r="A51" s="135">
        <v>43677</v>
      </c>
      <c r="B51" s="136" t="s">
        <v>839</v>
      </c>
      <c r="C51" s="136" t="s">
        <v>838</v>
      </c>
      <c r="D51" s="136" t="s">
        <v>785</v>
      </c>
      <c r="E51" s="138">
        <v>20240.8</v>
      </c>
    </row>
    <row r="52" spans="1:5" ht="24.75">
      <c r="A52" s="135">
        <v>43686</v>
      </c>
      <c r="B52" s="136" t="s">
        <v>168</v>
      </c>
      <c r="C52" s="136" t="s">
        <v>58</v>
      </c>
      <c r="D52" s="136" t="s">
        <v>796</v>
      </c>
      <c r="E52" s="138">
        <v>23234</v>
      </c>
    </row>
    <row r="53" spans="1:5" ht="24.75">
      <c r="A53" s="135">
        <v>43692</v>
      </c>
      <c r="B53" s="136" t="s">
        <v>168</v>
      </c>
      <c r="C53" s="136" t="s">
        <v>790</v>
      </c>
      <c r="D53" s="136" t="s">
        <v>785</v>
      </c>
      <c r="E53" s="138">
        <v>5800</v>
      </c>
    </row>
    <row r="54" spans="1:5" ht="24.75">
      <c r="A54" s="135">
        <v>43693</v>
      </c>
      <c r="B54" s="136" t="s">
        <v>841</v>
      </c>
      <c r="C54" s="136" t="s">
        <v>840</v>
      </c>
      <c r="D54" s="136" t="s">
        <v>785</v>
      </c>
      <c r="E54" s="138">
        <v>5000</v>
      </c>
    </row>
    <row r="55" spans="1:5" ht="24.75">
      <c r="A55" s="135">
        <v>43705</v>
      </c>
      <c r="B55" s="136" t="s">
        <v>225</v>
      </c>
      <c r="C55" s="136" t="s">
        <v>842</v>
      </c>
      <c r="D55" s="136" t="s">
        <v>785</v>
      </c>
      <c r="E55" s="138">
        <v>172184.83</v>
      </c>
    </row>
    <row r="56" spans="1:5" ht="24.75">
      <c r="A56" s="135">
        <v>43721</v>
      </c>
      <c r="B56" s="136" t="s">
        <v>830</v>
      </c>
      <c r="C56" s="136" t="s">
        <v>801</v>
      </c>
      <c r="D56" s="136" t="s">
        <v>785</v>
      </c>
      <c r="E56" s="138">
        <v>3850</v>
      </c>
    </row>
    <row r="57" spans="1:5" ht="24.75">
      <c r="A57" s="135">
        <v>43721</v>
      </c>
      <c r="B57" s="136" t="s">
        <v>839</v>
      </c>
      <c r="C57" s="136" t="s">
        <v>838</v>
      </c>
      <c r="D57" s="136" t="s">
        <v>785</v>
      </c>
      <c r="E57" s="138">
        <v>59759.2</v>
      </c>
    </row>
    <row r="58" spans="1:5" ht="24.75">
      <c r="A58" s="135">
        <v>43724</v>
      </c>
      <c r="B58" s="136" t="s">
        <v>830</v>
      </c>
      <c r="C58" s="136" t="s">
        <v>801</v>
      </c>
      <c r="D58" s="136" t="s">
        <v>785</v>
      </c>
      <c r="E58" s="138">
        <v>13300</v>
      </c>
    </row>
    <row r="59" spans="1:5" ht="24.75">
      <c r="A59" s="135">
        <v>43735</v>
      </c>
      <c r="B59" s="136" t="s">
        <v>843</v>
      </c>
      <c r="C59" s="136" t="s">
        <v>838</v>
      </c>
      <c r="D59" s="136" t="s">
        <v>785</v>
      </c>
      <c r="E59" s="138">
        <v>13528</v>
      </c>
    </row>
    <row r="60" spans="1:5" ht="24.75">
      <c r="A60" s="135">
        <v>43752</v>
      </c>
      <c r="B60" s="136" t="s">
        <v>830</v>
      </c>
      <c r="C60" s="136" t="s">
        <v>801</v>
      </c>
      <c r="D60" s="136" t="s">
        <v>785</v>
      </c>
      <c r="E60" s="138">
        <v>16000</v>
      </c>
    </row>
    <row r="61" spans="1:5" ht="12">
      <c r="A61" s="135">
        <v>43752</v>
      </c>
      <c r="B61" s="136" t="s">
        <v>845</v>
      </c>
      <c r="C61" s="136" t="s">
        <v>844</v>
      </c>
      <c r="D61" s="136" t="s">
        <v>789</v>
      </c>
      <c r="E61" s="138">
        <v>99000</v>
      </c>
    </row>
    <row r="62" spans="1:5" ht="24.75">
      <c r="A62" s="135">
        <v>43753</v>
      </c>
      <c r="B62" s="136" t="s">
        <v>846</v>
      </c>
      <c r="C62" s="136" t="s">
        <v>801</v>
      </c>
      <c r="D62" s="136" t="s">
        <v>785</v>
      </c>
      <c r="E62" s="138">
        <v>25000</v>
      </c>
    </row>
    <row r="63" spans="1:5" ht="12">
      <c r="A63" s="135">
        <v>43759</v>
      </c>
      <c r="B63" s="136" t="s">
        <v>848</v>
      </c>
      <c r="C63" s="136" t="s">
        <v>847</v>
      </c>
      <c r="D63" s="136" t="s">
        <v>789</v>
      </c>
      <c r="E63" s="138">
        <v>15000</v>
      </c>
    </row>
    <row r="64" spans="1:5" ht="24.75">
      <c r="A64" s="135">
        <v>43759</v>
      </c>
      <c r="B64" s="136" t="s">
        <v>848</v>
      </c>
      <c r="C64" s="136" t="s">
        <v>797</v>
      </c>
      <c r="D64" s="136" t="s">
        <v>785</v>
      </c>
      <c r="E64" s="138">
        <v>16000</v>
      </c>
    </row>
    <row r="65" spans="1:5" ht="12">
      <c r="A65" s="135">
        <v>43762</v>
      </c>
      <c r="B65" s="136" t="s">
        <v>846</v>
      </c>
      <c r="C65" s="136" t="s">
        <v>795</v>
      </c>
      <c r="D65" s="136" t="s">
        <v>796</v>
      </c>
      <c r="E65" s="138">
        <v>6650</v>
      </c>
    </row>
    <row r="66" spans="1:5" ht="12">
      <c r="A66" s="135">
        <v>43763</v>
      </c>
      <c r="B66" s="136" t="s">
        <v>565</v>
      </c>
      <c r="C66" s="136" t="s">
        <v>849</v>
      </c>
      <c r="D66" s="136" t="s">
        <v>780</v>
      </c>
      <c r="E66" s="138">
        <v>415125</v>
      </c>
    </row>
    <row r="67" spans="1:5" ht="12">
      <c r="A67" s="135">
        <v>43768</v>
      </c>
      <c r="B67" s="136" t="s">
        <v>630</v>
      </c>
      <c r="C67" s="136" t="s">
        <v>795</v>
      </c>
      <c r="D67" s="136" t="s">
        <v>796</v>
      </c>
      <c r="E67" s="138">
        <v>9350</v>
      </c>
    </row>
    <row r="68" spans="1:5" ht="12">
      <c r="A68" s="135">
        <v>43795</v>
      </c>
      <c r="B68" s="136" t="s">
        <v>709</v>
      </c>
      <c r="C68" s="136" t="s">
        <v>795</v>
      </c>
      <c r="D68" s="136" t="s">
        <v>796</v>
      </c>
      <c r="E68" s="138">
        <v>12158</v>
      </c>
    </row>
    <row r="69" spans="1:5" ht="12">
      <c r="A69" s="135">
        <v>43795</v>
      </c>
      <c r="B69" s="136" t="s">
        <v>597</v>
      </c>
      <c r="C69" s="136" t="s">
        <v>777</v>
      </c>
      <c r="D69" s="136" t="s">
        <v>780</v>
      </c>
      <c r="E69" s="138">
        <v>132200</v>
      </c>
    </row>
    <row r="70" spans="1:5" ht="12">
      <c r="A70" s="135">
        <v>43797</v>
      </c>
      <c r="B70" s="136" t="s">
        <v>660</v>
      </c>
      <c r="C70" s="136" t="s">
        <v>850</v>
      </c>
      <c r="D70" s="136" t="s">
        <v>780</v>
      </c>
      <c r="E70" s="138">
        <v>26200</v>
      </c>
    </row>
    <row r="71" spans="1:5" ht="12">
      <c r="A71" s="135">
        <v>43810</v>
      </c>
      <c r="B71" s="136" t="s">
        <v>630</v>
      </c>
      <c r="C71" s="136" t="s">
        <v>795</v>
      </c>
      <c r="D71" s="136" t="s">
        <v>796</v>
      </c>
      <c r="E71" s="138">
        <v>9350</v>
      </c>
    </row>
    <row r="72" spans="1:5" ht="24.75">
      <c r="A72" s="135">
        <v>43811</v>
      </c>
      <c r="B72" s="136" t="s">
        <v>709</v>
      </c>
      <c r="C72" s="136" t="s">
        <v>851</v>
      </c>
      <c r="D72" s="136" t="s">
        <v>785</v>
      </c>
      <c r="E72" s="138">
        <v>5000</v>
      </c>
    </row>
    <row r="73" spans="1:5" ht="12">
      <c r="A73" s="135">
        <v>43816</v>
      </c>
      <c r="B73" s="136" t="s">
        <v>630</v>
      </c>
      <c r="C73" s="136" t="s">
        <v>852</v>
      </c>
      <c r="D73" s="136" t="s">
        <v>789</v>
      </c>
      <c r="E73" s="138">
        <v>22000</v>
      </c>
    </row>
    <row r="74" spans="1:5" ht="24.75">
      <c r="A74" s="135">
        <v>43817</v>
      </c>
      <c r="B74" s="136" t="s">
        <v>853</v>
      </c>
      <c r="C74" s="136" t="s">
        <v>791</v>
      </c>
      <c r="D74" s="136" t="s">
        <v>785</v>
      </c>
      <c r="E74" s="138">
        <v>31949.6</v>
      </c>
    </row>
    <row r="75" spans="1:5" ht="24.75">
      <c r="A75" s="135">
        <v>43823</v>
      </c>
      <c r="B75" s="136" t="s">
        <v>660</v>
      </c>
      <c r="C75" s="136" t="s">
        <v>854</v>
      </c>
      <c r="D75" s="136" t="s">
        <v>785</v>
      </c>
      <c r="E75" s="138">
        <v>18708</v>
      </c>
    </row>
    <row r="76" spans="1:5" ht="12">
      <c r="A76" s="135">
        <v>43825</v>
      </c>
      <c r="B76" s="136" t="s">
        <v>630</v>
      </c>
      <c r="C76" s="136" t="s">
        <v>795</v>
      </c>
      <c r="D76" s="136" t="s">
        <v>796</v>
      </c>
      <c r="E76" s="138">
        <v>2700</v>
      </c>
    </row>
    <row r="77" spans="1:5" ht="24.75">
      <c r="A77" s="135">
        <v>43825</v>
      </c>
      <c r="B77" s="136" t="s">
        <v>599</v>
      </c>
      <c r="C77" s="136" t="s">
        <v>855</v>
      </c>
      <c r="D77" s="136" t="s">
        <v>785</v>
      </c>
      <c r="E77" s="138">
        <v>16070</v>
      </c>
    </row>
    <row r="78" spans="1:5" ht="24.75">
      <c r="A78" s="135">
        <v>43826</v>
      </c>
      <c r="B78" s="136" t="s">
        <v>225</v>
      </c>
      <c r="C78" s="136" t="s">
        <v>842</v>
      </c>
      <c r="D78" s="136" t="s">
        <v>785</v>
      </c>
      <c r="E78" s="138">
        <v>26085.65</v>
      </c>
    </row>
    <row r="79" spans="1:5" ht="12">
      <c r="A79" s="135"/>
      <c r="B79" s="136"/>
      <c r="C79" s="136"/>
      <c r="D79" s="136"/>
      <c r="E79" s="138"/>
    </row>
    <row r="80" spans="1:5" ht="12">
      <c r="A80" s="135"/>
      <c r="B80" s="136"/>
      <c r="C80" s="136"/>
      <c r="D80" s="136"/>
      <c r="E80" s="138"/>
    </row>
    <row r="81" spans="1:5" ht="12">
      <c r="A81" s="135"/>
      <c r="B81" s="136"/>
      <c r="C81" s="136"/>
      <c r="D81" s="136"/>
      <c r="E81" s="138"/>
    </row>
    <row r="82" spans="1:5" ht="12">
      <c r="A82" s="135"/>
      <c r="B82" s="136"/>
      <c r="C82" s="136"/>
      <c r="D82" s="136"/>
      <c r="E82" s="138"/>
    </row>
    <row r="83" spans="1:5" ht="12">
      <c r="A83" s="135"/>
      <c r="B83" s="136"/>
      <c r="C83" s="136"/>
      <c r="D83" s="136"/>
      <c r="E83" s="138"/>
    </row>
    <row r="84" spans="1:5" ht="12">
      <c r="A84" s="135"/>
      <c r="B84" s="136"/>
      <c r="C84" s="136"/>
      <c r="D84" s="136"/>
      <c r="E84" s="138"/>
    </row>
    <row r="85" spans="1:5" ht="12">
      <c r="A85" s="135"/>
      <c r="B85" s="136"/>
      <c r="C85" s="136"/>
      <c r="D85" s="136"/>
      <c r="E85" s="138"/>
    </row>
    <row r="86" spans="1:5" ht="12">
      <c r="A86" s="135"/>
      <c r="B86" s="136"/>
      <c r="C86" s="136"/>
      <c r="D86" s="136"/>
      <c r="E86" s="138"/>
    </row>
    <row r="87" spans="1:5" ht="12">
      <c r="A87" s="135"/>
      <c r="B87" s="136"/>
      <c r="C87" s="136"/>
      <c r="D87" s="136"/>
      <c r="E87" s="138"/>
    </row>
    <row r="88" spans="1:5" ht="12">
      <c r="A88" s="135"/>
      <c r="B88" s="136"/>
      <c r="C88" s="136"/>
      <c r="D88" s="136"/>
      <c r="E88" s="138"/>
    </row>
    <row r="89" spans="1:5" ht="12">
      <c r="A89" s="135"/>
      <c r="B89" s="136"/>
      <c r="C89" s="136"/>
      <c r="D89" s="136"/>
      <c r="E89" s="138"/>
    </row>
    <row r="90" spans="1:5" ht="12">
      <c r="A90" s="135"/>
      <c r="B90" s="136"/>
      <c r="C90" s="136"/>
      <c r="D90" s="136"/>
      <c r="E90" s="138"/>
    </row>
    <row r="91" spans="1:5" ht="12">
      <c r="A91" s="135"/>
      <c r="B91" s="136"/>
      <c r="C91" s="136"/>
      <c r="D91" s="136"/>
      <c r="E91" s="138"/>
    </row>
    <row r="92" spans="1:5" ht="12">
      <c r="A92" s="135"/>
      <c r="B92" s="136"/>
      <c r="C92" s="136"/>
      <c r="D92" s="136"/>
      <c r="E92" s="138"/>
    </row>
    <row r="93" spans="1:5" ht="12">
      <c r="A93" s="135"/>
      <c r="B93" s="136"/>
      <c r="C93" s="136"/>
      <c r="D93" s="136"/>
      <c r="E93" s="138"/>
    </row>
    <row r="94" spans="1:5" ht="12">
      <c r="A94" s="135"/>
      <c r="B94" s="136"/>
      <c r="C94" s="136"/>
      <c r="D94" s="136"/>
      <c r="E94" s="138"/>
    </row>
    <row r="95" spans="1:5" ht="12">
      <c r="A95" s="135"/>
      <c r="B95" s="136"/>
      <c r="C95" s="136"/>
      <c r="D95" s="136"/>
      <c r="E95" s="138"/>
    </row>
    <row r="96" spans="1:5" ht="12">
      <c r="A96" s="135"/>
      <c r="B96" s="136"/>
      <c r="C96" s="136"/>
      <c r="D96" s="136"/>
      <c r="E96" s="138"/>
    </row>
    <row r="97" spans="1:5" ht="12">
      <c r="A97" s="135"/>
      <c r="B97" s="136"/>
      <c r="C97" s="136"/>
      <c r="D97" s="136"/>
      <c r="E97" s="138"/>
    </row>
    <row r="98" spans="1:5" ht="12">
      <c r="A98" s="135"/>
      <c r="B98" s="136"/>
      <c r="C98" s="136"/>
      <c r="D98" s="136"/>
      <c r="E98" s="138"/>
    </row>
    <row r="99" spans="1:5" ht="12">
      <c r="A99" s="135"/>
      <c r="B99" s="136"/>
      <c r="C99" s="136"/>
      <c r="D99" s="136"/>
      <c r="E99" s="138"/>
    </row>
    <row r="100" spans="1:5" ht="12">
      <c r="A100" s="135"/>
      <c r="B100" s="136"/>
      <c r="C100" s="136"/>
      <c r="D100" s="136"/>
      <c r="E100" s="138"/>
    </row>
    <row r="101" spans="1:5" ht="12">
      <c r="A101" s="136"/>
      <c r="B101" s="136"/>
      <c r="C101" s="136"/>
      <c r="D101" s="136"/>
      <c r="E101" s="138"/>
    </row>
    <row r="102" spans="1:5" ht="12">
      <c r="A102" s="136"/>
      <c r="B102" s="136"/>
      <c r="C102" s="136"/>
      <c r="D102" s="136"/>
      <c r="E102" s="138"/>
    </row>
    <row r="103" spans="1:5" ht="12">
      <c r="A103" s="136"/>
      <c r="B103" s="136"/>
      <c r="C103" s="136"/>
      <c r="D103" s="136"/>
      <c r="E103" s="138"/>
    </row>
  </sheetData>
  <sheetProtection/>
  <autoFilter ref="A4:E78">
    <sortState ref="A5:E103">
      <sortCondition sortBy="value" ref="A5:A103"/>
    </sortState>
  </autoFilter>
  <mergeCells count="1">
    <mergeCell ref="B2:J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B1">
      <selection activeCell="A20" sqref="A20"/>
    </sheetView>
  </sheetViews>
  <sheetFormatPr defaultColWidth="11.57421875" defaultRowHeight="12.75"/>
  <cols>
    <col min="1" max="1" width="26.57421875" style="0" customWidth="1"/>
    <col min="2" max="2" width="9.8515625" style="0" bestFit="1" customWidth="1"/>
    <col min="3" max="3" width="9.8515625" style="0" customWidth="1"/>
    <col min="4" max="4" width="4.57421875" style="0" customWidth="1"/>
    <col min="5" max="5" width="11.140625" style="0" customWidth="1"/>
  </cols>
  <sheetData>
    <row r="3" spans="1:3" ht="12">
      <c r="A3" s="101" t="s">
        <v>8</v>
      </c>
      <c r="B3" s="102"/>
      <c r="C3" s="103"/>
    </row>
    <row r="4" spans="1:3" ht="12">
      <c r="A4" s="101" t="s">
        <v>2</v>
      </c>
      <c r="B4" s="101" t="s">
        <v>3</v>
      </c>
      <c r="C4" s="103" t="s">
        <v>9</v>
      </c>
    </row>
    <row r="5" spans="1:3" ht="12">
      <c r="A5" s="104" t="s">
        <v>10</v>
      </c>
      <c r="B5" s="104" t="s">
        <v>7</v>
      </c>
      <c r="C5" s="105"/>
    </row>
    <row r="6" spans="1:3" ht="12">
      <c r="A6" s="106"/>
      <c r="B6" s="121">
        <v>43474</v>
      </c>
      <c r="C6" s="119">
        <v>112071.51000000001</v>
      </c>
    </row>
    <row r="7" spans="1:3" ht="12">
      <c r="A7" s="106"/>
      <c r="B7" s="121">
        <v>43511</v>
      </c>
      <c r="C7" s="119">
        <v>27494.88</v>
      </c>
    </row>
    <row r="8" spans="1:3" ht="12">
      <c r="A8" s="106"/>
      <c r="B8" s="121">
        <v>43514</v>
      </c>
      <c r="C8" s="119">
        <v>69918.9</v>
      </c>
    </row>
    <row r="9" spans="1:3" ht="12">
      <c r="A9" s="106"/>
      <c r="B9" s="121">
        <v>43548</v>
      </c>
      <c r="C9" s="119">
        <v>29161.23</v>
      </c>
    </row>
    <row r="10" spans="1:3" ht="12">
      <c r="A10" s="106"/>
      <c r="B10" s="121">
        <v>43549</v>
      </c>
      <c r="C10" s="119">
        <v>66348.49</v>
      </c>
    </row>
    <row r="11" spans="1:3" ht="12">
      <c r="A11" s="106"/>
      <c r="B11" s="121">
        <v>43580</v>
      </c>
      <c r="C11" s="119">
        <v>95598.91</v>
      </c>
    </row>
    <row r="12" spans="1:3" ht="12">
      <c r="A12" s="106"/>
      <c r="B12" s="121">
        <v>43615</v>
      </c>
      <c r="C12" s="119">
        <v>67537.53</v>
      </c>
    </row>
    <row r="13" spans="1:3" ht="12">
      <c r="A13" s="106"/>
      <c r="B13" s="121">
        <v>43616</v>
      </c>
      <c r="C13" s="119">
        <v>26378.03</v>
      </c>
    </row>
    <row r="14" spans="1:3" ht="12">
      <c r="A14" s="106"/>
      <c r="B14" s="121">
        <v>43647</v>
      </c>
      <c r="C14" s="119">
        <v>97665.34</v>
      </c>
    </row>
    <row r="15" spans="1:3" ht="12">
      <c r="A15" s="106"/>
      <c r="B15" s="121">
        <v>43682</v>
      </c>
      <c r="C15" s="119">
        <v>64438.36</v>
      </c>
    </row>
    <row r="16" spans="1:3" ht="12">
      <c r="A16" s="106"/>
      <c r="B16" s="121">
        <v>43685</v>
      </c>
      <c r="C16" s="119">
        <v>26396.71</v>
      </c>
    </row>
    <row r="17" spans="1:3" ht="12">
      <c r="A17" s="106"/>
      <c r="B17" s="121">
        <v>43713</v>
      </c>
      <c r="C17" s="119">
        <v>60641.1</v>
      </c>
    </row>
    <row r="18" spans="1:3" ht="12">
      <c r="A18" s="106"/>
      <c r="B18" s="121">
        <v>43717</v>
      </c>
      <c r="C18" s="119">
        <v>24684.49</v>
      </c>
    </row>
    <row r="19" spans="1:3" ht="12">
      <c r="A19" s="106"/>
      <c r="B19" s="121">
        <v>43745</v>
      </c>
      <c r="C19" s="119">
        <v>58424.11</v>
      </c>
    </row>
    <row r="20" spans="1:3" ht="12">
      <c r="A20" s="106"/>
      <c r="B20" s="121">
        <v>43776</v>
      </c>
      <c r="C20" s="119">
        <v>54305.21</v>
      </c>
    </row>
    <row r="21" spans="1:3" ht="12">
      <c r="A21" s="106"/>
      <c r="B21" s="121">
        <v>43811</v>
      </c>
      <c r="C21" s="119">
        <v>50028.05</v>
      </c>
    </row>
    <row r="22" spans="1:3" ht="12">
      <c r="A22" s="106"/>
      <c r="B22" s="121">
        <v>43755</v>
      </c>
      <c r="C22" s="119">
        <v>24952.88</v>
      </c>
    </row>
    <row r="23" spans="1:3" ht="12">
      <c r="A23" s="106"/>
      <c r="B23" s="121">
        <v>43812</v>
      </c>
      <c r="C23" s="119">
        <v>19746.58</v>
      </c>
    </row>
    <row r="24" spans="1:3" ht="12">
      <c r="A24" s="104" t="s">
        <v>11</v>
      </c>
      <c r="B24" s="102"/>
      <c r="C24" s="105">
        <v>975792.3099999999</v>
      </c>
    </row>
    <row r="25" spans="1:3" ht="12">
      <c r="A25" s="104" t="s">
        <v>7</v>
      </c>
      <c r="B25" s="104" t="s">
        <v>7</v>
      </c>
      <c r="C25" s="105"/>
    </row>
    <row r="26" spans="1:3" ht="12">
      <c r="A26" s="104" t="s">
        <v>12</v>
      </c>
      <c r="B26" s="102"/>
      <c r="C26" s="105"/>
    </row>
    <row r="27" spans="1:3" ht="12">
      <c r="A27" s="108" t="s">
        <v>13</v>
      </c>
      <c r="B27" s="109"/>
      <c r="C27" s="110">
        <v>975792.3099999999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84"/>
  <sheetViews>
    <sheetView zoomScalePageLayoutView="0" workbookViewId="0" topLeftCell="A16">
      <selection activeCell="E25" sqref="E25"/>
    </sheetView>
  </sheetViews>
  <sheetFormatPr defaultColWidth="11.57421875" defaultRowHeight="12.75"/>
  <cols>
    <col min="1" max="1" width="15.7109375" style="0" customWidth="1"/>
    <col min="2" max="2" width="36.140625" style="0" customWidth="1"/>
    <col min="3" max="3" width="11.57421875" style="0" customWidth="1"/>
    <col min="4" max="4" width="16.00390625" style="0" customWidth="1"/>
    <col min="5" max="5" width="18.7109375" style="0" customWidth="1"/>
    <col min="6" max="6" width="27.28125" style="0" customWidth="1"/>
  </cols>
  <sheetData>
    <row r="3" spans="1:6" ht="12.75" customHeight="1">
      <c r="A3" s="2"/>
      <c r="B3" s="173" t="s">
        <v>39</v>
      </c>
      <c r="C3" s="173"/>
      <c r="D3" s="173"/>
      <c r="E3" s="173"/>
      <c r="F3" s="2"/>
    </row>
    <row r="4" spans="1:6" ht="15">
      <c r="A4" s="2"/>
      <c r="B4" s="10"/>
      <c r="C4" s="10"/>
      <c r="D4" s="10"/>
      <c r="E4" s="10"/>
      <c r="F4" s="2"/>
    </row>
    <row r="5" spans="1:6" ht="49.5" customHeight="1">
      <c r="A5" s="11" t="s">
        <v>3</v>
      </c>
      <c r="B5" s="12" t="s">
        <v>29</v>
      </c>
      <c r="C5" s="13" t="s">
        <v>5</v>
      </c>
      <c r="D5" s="13" t="s">
        <v>6</v>
      </c>
      <c r="E5" s="14" t="s">
        <v>14</v>
      </c>
      <c r="F5" s="11" t="s">
        <v>2</v>
      </c>
    </row>
    <row r="6" spans="1:6" ht="15">
      <c r="A6" s="17">
        <v>43474</v>
      </c>
      <c r="B6" s="22" t="s">
        <v>30</v>
      </c>
      <c r="C6" s="22"/>
      <c r="D6" s="23"/>
      <c r="E6" s="113">
        <v>79298.63</v>
      </c>
      <c r="F6" s="21" t="s">
        <v>10</v>
      </c>
    </row>
    <row r="7" spans="1:6" ht="46.5" customHeight="1">
      <c r="A7" s="17">
        <v>43474</v>
      </c>
      <c r="B7" s="22" t="s">
        <v>31</v>
      </c>
      <c r="C7" s="22"/>
      <c r="D7" s="23"/>
      <c r="E7" s="113">
        <v>32772.88</v>
      </c>
      <c r="F7" s="21" t="s">
        <v>10</v>
      </c>
    </row>
    <row r="8" spans="1:6" ht="46.5" customHeight="1">
      <c r="A8" s="17">
        <v>43511</v>
      </c>
      <c r="B8" s="22" t="s">
        <v>31</v>
      </c>
      <c r="C8" s="22"/>
      <c r="D8" s="23"/>
      <c r="E8" s="126">
        <v>27494.88</v>
      </c>
      <c r="F8" s="21" t="s">
        <v>10</v>
      </c>
    </row>
    <row r="9" spans="1:6" ht="62.25" customHeight="1">
      <c r="A9" s="17">
        <v>43514</v>
      </c>
      <c r="B9" s="22" t="s">
        <v>30</v>
      </c>
      <c r="C9" s="22"/>
      <c r="D9" s="23"/>
      <c r="E9" s="113">
        <v>69918.9</v>
      </c>
      <c r="F9" s="21" t="s">
        <v>10</v>
      </c>
    </row>
    <row r="10" spans="1:6" ht="62.25" customHeight="1">
      <c r="A10" s="17">
        <v>43548</v>
      </c>
      <c r="B10" s="22" t="s">
        <v>31</v>
      </c>
      <c r="C10" s="22"/>
      <c r="D10" s="23"/>
      <c r="E10" s="113">
        <v>29161.23</v>
      </c>
      <c r="F10" s="21" t="s">
        <v>10</v>
      </c>
    </row>
    <row r="11" spans="1:6" ht="46.5" customHeight="1">
      <c r="A11" s="17">
        <v>43549</v>
      </c>
      <c r="B11" s="22" t="s">
        <v>30</v>
      </c>
      <c r="C11" s="22"/>
      <c r="D11" s="23"/>
      <c r="E11" s="126">
        <v>66348.49</v>
      </c>
      <c r="F11" s="21" t="s">
        <v>10</v>
      </c>
    </row>
    <row r="12" spans="1:6" ht="46.5" customHeight="1">
      <c r="A12" s="17">
        <v>43580</v>
      </c>
      <c r="B12" s="22" t="s">
        <v>30</v>
      </c>
      <c r="C12" s="22"/>
      <c r="D12" s="23"/>
      <c r="E12" s="113">
        <v>69321.1</v>
      </c>
      <c r="F12" s="21" t="s">
        <v>10</v>
      </c>
    </row>
    <row r="13" spans="1:6" ht="46.5" customHeight="1">
      <c r="A13" s="17">
        <v>43580</v>
      </c>
      <c r="B13" s="22" t="s">
        <v>31</v>
      </c>
      <c r="C13" s="22"/>
      <c r="D13" s="23"/>
      <c r="E13" s="113">
        <v>26277.81</v>
      </c>
      <c r="F13" s="21" t="s">
        <v>10</v>
      </c>
    </row>
    <row r="14" spans="1:6" ht="60" customHeight="1">
      <c r="A14" s="25">
        <v>43615</v>
      </c>
      <c r="B14" s="22" t="s">
        <v>30</v>
      </c>
      <c r="C14" s="22"/>
      <c r="D14" s="23"/>
      <c r="E14" s="113">
        <v>67537.53</v>
      </c>
      <c r="F14" s="21" t="s">
        <v>10</v>
      </c>
    </row>
    <row r="15" spans="1:6" ht="15">
      <c r="A15" s="25">
        <v>43616</v>
      </c>
      <c r="B15" s="22" t="s">
        <v>31</v>
      </c>
      <c r="C15" s="18"/>
      <c r="D15" s="19"/>
      <c r="E15" s="114">
        <v>26378.03</v>
      </c>
      <c r="F15" s="21" t="s">
        <v>10</v>
      </c>
    </row>
    <row r="16" spans="1:6" ht="15">
      <c r="A16" s="25">
        <v>43647</v>
      </c>
      <c r="B16" s="22" t="s">
        <v>30</v>
      </c>
      <c r="C16" s="18"/>
      <c r="D16" s="19"/>
      <c r="E16" s="113">
        <v>70338.63</v>
      </c>
      <c r="F16" s="21" t="s">
        <v>10</v>
      </c>
    </row>
    <row r="17" spans="1:6" ht="56.25" customHeight="1">
      <c r="A17" s="25">
        <v>43647</v>
      </c>
      <c r="B17" s="22" t="s">
        <v>31</v>
      </c>
      <c r="C17" s="18"/>
      <c r="D17" s="19"/>
      <c r="E17" s="114">
        <v>27326.71</v>
      </c>
      <c r="F17" s="21" t="s">
        <v>10</v>
      </c>
    </row>
    <row r="18" spans="1:6" ht="15">
      <c r="A18" s="25">
        <v>43682</v>
      </c>
      <c r="B18" s="22" t="s">
        <v>30</v>
      </c>
      <c r="C18" s="18"/>
      <c r="D18" s="19"/>
      <c r="E18" s="113">
        <v>64438.36</v>
      </c>
      <c r="F18" s="21" t="s">
        <v>10</v>
      </c>
    </row>
    <row r="19" spans="1:6" ht="15">
      <c r="A19" s="25">
        <v>43685</v>
      </c>
      <c r="B19" s="22" t="s">
        <v>31</v>
      </c>
      <c r="C19" s="18"/>
      <c r="D19" s="19"/>
      <c r="E19" s="113">
        <v>26396.71</v>
      </c>
      <c r="F19" s="21" t="s">
        <v>10</v>
      </c>
    </row>
    <row r="20" spans="1:6" ht="15">
      <c r="A20" s="25">
        <v>43713</v>
      </c>
      <c r="B20" s="22" t="s">
        <v>30</v>
      </c>
      <c r="C20" s="18"/>
      <c r="D20" s="19"/>
      <c r="E20" s="113">
        <v>60641.1</v>
      </c>
      <c r="F20" s="21" t="s">
        <v>10</v>
      </c>
    </row>
    <row r="21" spans="1:6" ht="25.5" customHeight="1">
      <c r="A21" s="25">
        <v>43717</v>
      </c>
      <c r="B21" s="22" t="s">
        <v>31</v>
      </c>
      <c r="C21" s="35"/>
      <c r="D21" s="35"/>
      <c r="E21" s="78">
        <v>24684.49</v>
      </c>
      <c r="F21" s="31" t="s">
        <v>10</v>
      </c>
    </row>
    <row r="22" spans="1:6" ht="30" customHeight="1">
      <c r="A22" s="28">
        <v>43745</v>
      </c>
      <c r="B22" s="22" t="s">
        <v>30</v>
      </c>
      <c r="C22" s="35"/>
      <c r="D22" s="35"/>
      <c r="E22" s="78">
        <v>58424.11</v>
      </c>
      <c r="F22" s="31" t="s">
        <v>10</v>
      </c>
    </row>
    <row r="23" spans="1:6" ht="30" customHeight="1">
      <c r="A23" s="28">
        <v>43755</v>
      </c>
      <c r="B23" s="22" t="s">
        <v>31</v>
      </c>
      <c r="C23" s="54"/>
      <c r="D23" s="54"/>
      <c r="E23" s="78">
        <v>24952.88</v>
      </c>
      <c r="F23" s="31" t="s">
        <v>10</v>
      </c>
    </row>
    <row r="24" spans="1:6" ht="15">
      <c r="A24" s="28">
        <v>43776</v>
      </c>
      <c r="B24" s="22" t="s">
        <v>30</v>
      </c>
      <c r="C24" s="54"/>
      <c r="D24" s="54"/>
      <c r="E24" s="78">
        <v>54305.21</v>
      </c>
      <c r="F24" s="31" t="s">
        <v>10</v>
      </c>
    </row>
    <row r="25" spans="1:6" ht="15">
      <c r="A25" s="28">
        <v>43811</v>
      </c>
      <c r="B25" s="22" t="s">
        <v>30</v>
      </c>
      <c r="C25" s="54"/>
      <c r="D25" s="54"/>
      <c r="E25" s="78">
        <v>50028.05</v>
      </c>
      <c r="F25" s="31" t="s">
        <v>10</v>
      </c>
    </row>
    <row r="26" spans="1:6" ht="15">
      <c r="A26" s="28">
        <v>43812</v>
      </c>
      <c r="B26" s="22" t="s">
        <v>31</v>
      </c>
      <c r="C26" s="65"/>
      <c r="D26" s="65"/>
      <c r="E26" s="78">
        <v>19746.58</v>
      </c>
      <c r="F26" s="31" t="s">
        <v>10</v>
      </c>
    </row>
    <row r="27" spans="1:6" ht="15">
      <c r="A27" s="28"/>
      <c r="B27" s="22"/>
      <c r="C27" s="67"/>
      <c r="D27" s="67"/>
      <c r="E27" s="115"/>
      <c r="F27" s="31" t="s">
        <v>10</v>
      </c>
    </row>
    <row r="28" spans="1:6" ht="15">
      <c r="A28" s="28"/>
      <c r="B28" s="22"/>
      <c r="C28" s="68"/>
      <c r="D28" s="68"/>
      <c r="E28" s="112"/>
      <c r="F28" s="31" t="s">
        <v>10</v>
      </c>
    </row>
    <row r="29" spans="1:6" ht="15">
      <c r="A29" s="28"/>
      <c r="B29" s="22"/>
      <c r="C29" s="66"/>
      <c r="D29" s="66"/>
      <c r="E29" s="114"/>
      <c r="F29" s="31" t="s">
        <v>10</v>
      </c>
    </row>
    <row r="30" spans="1:6" ht="15">
      <c r="A30" s="28"/>
      <c r="B30" s="22"/>
      <c r="C30" s="35"/>
      <c r="D30" s="35"/>
      <c r="E30" s="70"/>
      <c r="F30" s="31" t="s">
        <v>10</v>
      </c>
    </row>
    <row r="31" spans="1:6" ht="15">
      <c r="A31" s="28"/>
      <c r="B31" s="23"/>
      <c r="C31" s="35"/>
      <c r="D31" s="35"/>
      <c r="E31" s="70"/>
      <c r="F31" s="31" t="s">
        <v>10</v>
      </c>
    </row>
    <row r="32" spans="1:6" ht="66" customHeight="1">
      <c r="A32" s="28"/>
      <c r="B32" s="22"/>
      <c r="C32" s="32"/>
      <c r="D32" s="32"/>
      <c r="E32" s="70"/>
      <c r="F32" s="31" t="s">
        <v>10</v>
      </c>
    </row>
    <row r="33" spans="1:6" ht="15">
      <c r="A33" s="28"/>
      <c r="B33" s="22"/>
      <c r="C33" s="32"/>
      <c r="D33" s="32"/>
      <c r="E33" s="70"/>
      <c r="F33" s="31" t="s">
        <v>10</v>
      </c>
    </row>
    <row r="34" spans="1:6" ht="15">
      <c r="A34" s="28"/>
      <c r="B34" s="22"/>
      <c r="C34" s="32"/>
      <c r="D34" s="32"/>
      <c r="E34" s="70"/>
      <c r="F34" s="31" t="s">
        <v>10</v>
      </c>
    </row>
    <row r="35" spans="1:6" ht="15">
      <c r="A35" s="28"/>
      <c r="B35" s="23"/>
      <c r="C35" s="32"/>
      <c r="D35" s="32"/>
      <c r="E35" s="70"/>
      <c r="F35" s="31" t="s">
        <v>10</v>
      </c>
    </row>
    <row r="36" spans="1:6" ht="15">
      <c r="A36" s="28"/>
      <c r="B36" s="22"/>
      <c r="C36" s="32"/>
      <c r="D36" s="32"/>
      <c r="E36" s="70"/>
      <c r="F36" s="31" t="s">
        <v>10</v>
      </c>
    </row>
    <row r="37" spans="1:6" ht="72.75" customHeight="1">
      <c r="A37" s="28"/>
      <c r="B37" s="22"/>
      <c r="C37" s="32"/>
      <c r="D37" s="32"/>
      <c r="E37" s="70"/>
      <c r="F37" s="31" t="s">
        <v>10</v>
      </c>
    </row>
    <row r="38" spans="1:6" ht="15">
      <c r="A38" s="28"/>
      <c r="B38" s="22"/>
      <c r="C38" s="35"/>
      <c r="D38" s="35"/>
      <c r="E38" s="70"/>
      <c r="F38" s="31" t="s">
        <v>10</v>
      </c>
    </row>
    <row r="39" spans="1:6" ht="62.25" customHeight="1">
      <c r="A39" s="28"/>
      <c r="B39" s="32"/>
      <c r="C39" s="32"/>
      <c r="D39" s="32"/>
      <c r="E39" s="70"/>
      <c r="F39" s="31" t="s">
        <v>10</v>
      </c>
    </row>
    <row r="40" spans="1:6" ht="57.75" customHeight="1">
      <c r="A40" s="28"/>
      <c r="B40" s="32"/>
      <c r="C40" s="32"/>
      <c r="D40" s="32"/>
      <c r="E40" s="70"/>
      <c r="F40" s="31" t="s">
        <v>10</v>
      </c>
    </row>
    <row r="41" spans="1:6" ht="15">
      <c r="A41" s="28"/>
      <c r="B41" s="22"/>
      <c r="C41" s="35"/>
      <c r="D41" s="35"/>
      <c r="E41" s="70"/>
      <c r="F41" s="31" t="s">
        <v>10</v>
      </c>
    </row>
    <row r="42" spans="1:6" ht="15">
      <c r="A42" s="33"/>
      <c r="B42" s="32"/>
      <c r="C42" s="32"/>
      <c r="D42" s="32"/>
      <c r="E42" s="70"/>
      <c r="F42" s="31" t="s">
        <v>10</v>
      </c>
    </row>
    <row r="43" spans="1:6" ht="15">
      <c r="A43" s="28"/>
      <c r="B43" s="55"/>
      <c r="C43" s="32"/>
      <c r="D43" s="32"/>
      <c r="E43" s="70"/>
      <c r="F43" s="31" t="s">
        <v>10</v>
      </c>
    </row>
    <row r="44" spans="1:6" ht="15">
      <c r="A44" s="28"/>
      <c r="B44" s="55"/>
      <c r="C44" s="32"/>
      <c r="D44" s="32"/>
      <c r="E44" s="70"/>
      <c r="F44" s="31" t="s">
        <v>10</v>
      </c>
    </row>
    <row r="45" spans="1:6" ht="15">
      <c r="A45" s="28"/>
      <c r="B45" s="22"/>
      <c r="C45" s="32"/>
      <c r="D45" s="32"/>
      <c r="E45" s="70"/>
      <c r="F45" s="31" t="s">
        <v>10</v>
      </c>
    </row>
    <row r="46" spans="1:6" ht="15">
      <c r="A46" s="28"/>
      <c r="B46" s="34"/>
      <c r="C46" s="35"/>
      <c r="D46" s="35"/>
      <c r="E46" s="71"/>
      <c r="F46" s="31" t="s">
        <v>10</v>
      </c>
    </row>
    <row r="47" spans="1:6" ht="15">
      <c r="A47" s="28"/>
      <c r="B47" s="55"/>
      <c r="C47" s="32"/>
      <c r="D47" s="32"/>
      <c r="E47" s="70"/>
      <c r="F47" s="31" t="s">
        <v>10</v>
      </c>
    </row>
    <row r="48" spans="1:6" ht="32.25" customHeight="1">
      <c r="A48" s="28"/>
      <c r="B48" s="32"/>
      <c r="C48" s="32"/>
      <c r="D48" s="32"/>
      <c r="E48" s="70"/>
      <c r="F48" s="31" t="s">
        <v>10</v>
      </c>
    </row>
    <row r="49" spans="1:6" ht="15">
      <c r="A49" s="28"/>
      <c r="B49" s="34"/>
      <c r="C49" s="32"/>
      <c r="D49" s="32"/>
      <c r="E49" s="70"/>
      <c r="F49" s="31" t="s">
        <v>10</v>
      </c>
    </row>
    <row r="50" spans="1:6" ht="15">
      <c r="A50" s="28"/>
      <c r="B50" s="22"/>
      <c r="C50" s="32"/>
      <c r="D50" s="32"/>
      <c r="E50" s="70"/>
      <c r="F50" s="31" t="s">
        <v>10</v>
      </c>
    </row>
    <row r="51" spans="1:6" ht="15">
      <c r="A51" s="28"/>
      <c r="B51" s="55"/>
      <c r="C51" s="32"/>
      <c r="D51" s="32"/>
      <c r="E51" s="70"/>
      <c r="F51" s="31" t="s">
        <v>10</v>
      </c>
    </row>
    <row r="52" spans="1:6" ht="15">
      <c r="A52" s="28"/>
      <c r="B52" s="32"/>
      <c r="C52" s="35"/>
      <c r="D52" s="35"/>
      <c r="E52" s="70"/>
      <c r="F52" s="31" t="s">
        <v>10</v>
      </c>
    </row>
    <row r="53" spans="1:6" ht="15">
      <c r="A53" s="28"/>
      <c r="B53" s="32"/>
      <c r="C53" s="32"/>
      <c r="D53" s="32"/>
      <c r="E53" s="70"/>
      <c r="F53" s="31" t="s">
        <v>10</v>
      </c>
    </row>
    <row r="54" spans="1:6" ht="15">
      <c r="A54" s="28"/>
      <c r="B54" s="32"/>
      <c r="C54" s="32"/>
      <c r="D54" s="32"/>
      <c r="E54" s="70"/>
      <c r="F54" s="31" t="s">
        <v>10</v>
      </c>
    </row>
    <row r="55" spans="1:6" ht="45.75" customHeight="1">
      <c r="A55" s="64"/>
      <c r="B55" s="32"/>
      <c r="C55" s="32"/>
      <c r="D55" s="32"/>
      <c r="E55" s="70"/>
      <c r="F55" s="31" t="s">
        <v>10</v>
      </c>
    </row>
    <row r="56" spans="1:6" ht="45.75" customHeight="1">
      <c r="A56" s="64"/>
      <c r="B56" s="32"/>
      <c r="C56" s="32"/>
      <c r="D56" s="32"/>
      <c r="E56" s="70"/>
      <c r="F56" s="31" t="s">
        <v>10</v>
      </c>
    </row>
    <row r="57" spans="1:6" ht="15">
      <c r="A57" s="64"/>
      <c r="B57" s="32"/>
      <c r="C57" s="32"/>
      <c r="D57" s="32"/>
      <c r="E57" s="70"/>
      <c r="F57" s="31" t="s">
        <v>10</v>
      </c>
    </row>
    <row r="58" spans="1:6" ht="15">
      <c r="A58" s="64"/>
      <c r="B58" s="32"/>
      <c r="C58" s="32"/>
      <c r="D58" s="32"/>
      <c r="E58" s="70"/>
      <c r="F58" s="31" t="s">
        <v>10</v>
      </c>
    </row>
    <row r="59" spans="1:6" ht="15">
      <c r="A59" s="36"/>
      <c r="B59" s="32"/>
      <c r="C59" s="32"/>
      <c r="D59" s="32"/>
      <c r="E59" s="70"/>
      <c r="F59" s="31"/>
    </row>
    <row r="60" spans="1:6" ht="15">
      <c r="A60" s="37"/>
      <c r="B60" s="35"/>
      <c r="C60" s="35"/>
      <c r="D60" s="35"/>
      <c r="E60" s="74"/>
      <c r="F60" s="31"/>
    </row>
    <row r="61" spans="1:6" ht="15">
      <c r="A61" s="37"/>
      <c r="B61" s="35"/>
      <c r="C61" s="35"/>
      <c r="D61" s="35"/>
      <c r="E61" s="74"/>
      <c r="F61" s="31"/>
    </row>
    <row r="62" spans="1:6" ht="15">
      <c r="A62" s="37"/>
      <c r="B62" s="35"/>
      <c r="C62" s="35"/>
      <c r="D62" s="35"/>
      <c r="E62" s="74"/>
      <c r="F62" s="31"/>
    </row>
    <row r="63" spans="1:6" ht="15">
      <c r="A63" s="36"/>
      <c r="B63" s="32"/>
      <c r="C63" s="32"/>
      <c r="D63" s="32"/>
      <c r="E63" s="70"/>
      <c r="F63" s="31"/>
    </row>
    <row r="64" spans="1:6" ht="15">
      <c r="A64" s="36"/>
      <c r="B64" s="32"/>
      <c r="C64" s="32"/>
      <c r="D64" s="32"/>
      <c r="E64" s="70"/>
      <c r="F64" s="31"/>
    </row>
    <row r="65" spans="1:6" ht="15">
      <c r="A65" s="36"/>
      <c r="B65" s="32"/>
      <c r="C65" s="32"/>
      <c r="D65" s="32"/>
      <c r="E65" s="70"/>
      <c r="F65" s="31"/>
    </row>
    <row r="66" spans="1:6" ht="15">
      <c r="A66" s="36"/>
      <c r="B66" s="32"/>
      <c r="C66" s="32"/>
      <c r="D66" s="32"/>
      <c r="E66" s="70"/>
      <c r="F66" s="31"/>
    </row>
    <row r="67" spans="1:6" ht="15">
      <c r="A67" s="36"/>
      <c r="B67" s="32"/>
      <c r="C67" s="32"/>
      <c r="D67" s="32"/>
      <c r="E67" s="70"/>
      <c r="F67" s="31"/>
    </row>
    <row r="68" spans="1:6" ht="15">
      <c r="A68" s="36"/>
      <c r="B68" s="32"/>
      <c r="C68" s="32"/>
      <c r="D68" s="32"/>
      <c r="E68" s="70"/>
      <c r="F68" s="38"/>
    </row>
    <row r="69" spans="1:6" ht="15">
      <c r="A69" s="37"/>
      <c r="B69" s="39"/>
      <c r="C69" s="39"/>
      <c r="D69" s="39"/>
      <c r="E69" s="74"/>
      <c r="F69" s="40"/>
    </row>
    <row r="70" spans="1:6" ht="15">
      <c r="A70" s="36"/>
      <c r="B70" s="32"/>
      <c r="C70" s="32"/>
      <c r="D70" s="32"/>
      <c r="E70" s="70"/>
      <c r="F70" s="41"/>
    </row>
    <row r="71" spans="1:6" ht="15">
      <c r="A71" s="36"/>
      <c r="B71" s="32"/>
      <c r="C71" s="32"/>
      <c r="D71" s="32"/>
      <c r="E71" s="70"/>
      <c r="F71" s="31"/>
    </row>
    <row r="72" spans="1:6" ht="15">
      <c r="A72" s="36"/>
      <c r="B72" s="32"/>
      <c r="C72" s="32"/>
      <c r="D72" s="32"/>
      <c r="E72" s="70"/>
      <c r="F72" s="31"/>
    </row>
    <row r="73" spans="1:6" ht="15">
      <c r="A73" s="36"/>
      <c r="B73" s="32"/>
      <c r="C73" s="32"/>
      <c r="D73" s="32"/>
      <c r="E73" s="70"/>
      <c r="F73" s="31"/>
    </row>
    <row r="74" spans="1:6" ht="15">
      <c r="A74" s="36"/>
      <c r="B74" s="32"/>
      <c r="C74" s="32"/>
      <c r="D74" s="32"/>
      <c r="E74" s="70"/>
      <c r="F74" s="31"/>
    </row>
    <row r="75" spans="1:6" ht="15">
      <c r="A75" s="36"/>
      <c r="B75" s="32"/>
      <c r="C75" s="32"/>
      <c r="D75" s="32"/>
      <c r="E75" s="70"/>
      <c r="F75" s="31"/>
    </row>
    <row r="76" spans="1:6" ht="15">
      <c r="A76" s="36"/>
      <c r="B76" s="32"/>
      <c r="C76" s="32"/>
      <c r="D76" s="32"/>
      <c r="E76" s="70"/>
      <c r="F76" s="31"/>
    </row>
    <row r="77" spans="1:6" ht="15">
      <c r="A77" s="36"/>
      <c r="B77" s="32"/>
      <c r="C77" s="32"/>
      <c r="D77" s="32"/>
      <c r="E77" s="70"/>
      <c r="F77" s="31"/>
    </row>
    <row r="78" spans="1:6" ht="15">
      <c r="A78" s="36"/>
      <c r="B78" s="42"/>
      <c r="C78" s="42"/>
      <c r="D78" s="43"/>
      <c r="E78" s="70"/>
      <c r="F78" s="31"/>
    </row>
    <row r="79" spans="1:6" ht="15">
      <c r="A79" s="36"/>
      <c r="B79" s="42"/>
      <c r="C79" s="42"/>
      <c r="D79" s="43"/>
      <c r="E79" s="70"/>
      <c r="F79" s="31"/>
    </row>
    <row r="80" spans="1:6" ht="15">
      <c r="A80" s="36"/>
      <c r="B80" s="42"/>
      <c r="C80" s="42"/>
      <c r="D80" s="43"/>
      <c r="E80" s="70"/>
      <c r="F80" s="31"/>
    </row>
    <row r="81" spans="1:6" ht="15">
      <c r="A81" s="36"/>
      <c r="B81" s="42"/>
      <c r="C81" s="42"/>
      <c r="D81" s="43"/>
      <c r="E81" s="70"/>
      <c r="F81" s="31"/>
    </row>
    <row r="82" spans="1:6" ht="15">
      <c r="A82" s="36"/>
      <c r="B82" s="42"/>
      <c r="C82" s="42"/>
      <c r="D82" s="43"/>
      <c r="E82" s="70"/>
      <c r="F82" s="31"/>
    </row>
    <row r="83" spans="1:6" ht="15">
      <c r="A83" s="44"/>
      <c r="B83" s="45"/>
      <c r="C83" s="45"/>
      <c r="D83" s="46"/>
      <c r="E83" s="75"/>
      <c r="F83" s="38"/>
    </row>
    <row r="84" spans="1:6" ht="15">
      <c r="A84" s="48" t="s">
        <v>21</v>
      </c>
      <c r="B84" s="49"/>
      <c r="C84" s="50"/>
      <c r="D84" s="50"/>
      <c r="E84" s="51">
        <f>SUM(E6:E83)</f>
        <v>975792.3099999998</v>
      </c>
      <c r="F84" s="40"/>
    </row>
  </sheetData>
  <sheetProtection selectLockedCells="1" selectUnlockedCells="1"/>
  <mergeCells count="1">
    <mergeCell ref="B3:E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C6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23.8515625" style="0" bestFit="1" customWidth="1"/>
    <col min="3" max="3" width="21.8515625" style="0" customWidth="1"/>
  </cols>
  <sheetData>
    <row r="3" spans="2:3" ht="12">
      <c r="B3" s="81" t="s">
        <v>24</v>
      </c>
      <c r="C3" t="s">
        <v>25</v>
      </c>
    </row>
    <row r="4" spans="2:3" ht="12">
      <c r="B4" s="82" t="s">
        <v>22</v>
      </c>
      <c r="C4" s="83">
        <v>350</v>
      </c>
    </row>
    <row r="5" spans="2:3" ht="12">
      <c r="B5" s="82" t="s">
        <v>10</v>
      </c>
      <c r="C5" s="83"/>
    </row>
    <row r="6" spans="2:3" ht="12">
      <c r="B6" s="82" t="s">
        <v>13</v>
      </c>
      <c r="C6" s="83">
        <v>350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1.140625" style="0" customWidth="1"/>
    <col min="2" max="2" width="30.421875" style="0" customWidth="1"/>
    <col min="3" max="3" width="15.7109375" style="0" customWidth="1"/>
    <col min="4" max="4" width="21.00390625" style="0" customWidth="1"/>
    <col min="5" max="6" width="32.28125" style="0" customWidth="1"/>
    <col min="7" max="7" width="37.57421875" style="0" customWidth="1"/>
  </cols>
  <sheetData>
    <row r="2" spans="1:7" ht="15">
      <c r="A2" s="2"/>
      <c r="B2" s="173" t="s">
        <v>18</v>
      </c>
      <c r="C2" s="173"/>
      <c r="D2" s="173"/>
      <c r="E2" s="173"/>
      <c r="F2" s="10"/>
      <c r="G2" s="2"/>
    </row>
    <row r="3" spans="1:7" ht="15.75" thickBot="1">
      <c r="A3" s="2"/>
      <c r="B3" s="10"/>
      <c r="C3" s="10"/>
      <c r="D3" s="10"/>
      <c r="E3" s="10"/>
      <c r="F3" s="10"/>
      <c r="G3" s="2"/>
    </row>
    <row r="4" spans="1:7" ht="31.5" thickBot="1">
      <c r="A4" s="11" t="s">
        <v>3</v>
      </c>
      <c r="B4" s="12" t="s">
        <v>4</v>
      </c>
      <c r="C4" s="13" t="s">
        <v>5</v>
      </c>
      <c r="D4" s="13" t="s">
        <v>6</v>
      </c>
      <c r="E4" s="14" t="s">
        <v>14</v>
      </c>
      <c r="F4" s="87" t="s">
        <v>26</v>
      </c>
      <c r="G4" s="84" t="s">
        <v>2</v>
      </c>
    </row>
    <row r="5" spans="1:7" ht="19.5" customHeight="1">
      <c r="A5" s="17">
        <v>42586</v>
      </c>
      <c r="B5" s="22" t="s">
        <v>16</v>
      </c>
      <c r="C5" s="22" t="s">
        <v>15</v>
      </c>
      <c r="D5" s="23" t="s">
        <v>17</v>
      </c>
      <c r="E5" s="69">
        <v>350</v>
      </c>
      <c r="F5" s="88" t="s">
        <v>27</v>
      </c>
      <c r="G5" s="85" t="s">
        <v>22</v>
      </c>
    </row>
    <row r="6" spans="1:7" ht="23.25" customHeight="1">
      <c r="A6" s="17"/>
      <c r="B6" s="22"/>
      <c r="C6" s="22"/>
      <c r="D6" s="23"/>
      <c r="E6" s="69"/>
      <c r="F6" s="88"/>
      <c r="G6" s="85" t="s">
        <v>10</v>
      </c>
    </row>
    <row r="7" spans="1:7" ht="24.75" customHeight="1">
      <c r="A7" s="17"/>
      <c r="B7" s="22"/>
      <c r="C7" s="22"/>
      <c r="D7" s="23"/>
      <c r="E7" s="69"/>
      <c r="F7" s="88"/>
      <c r="G7" s="85" t="s">
        <v>10</v>
      </c>
    </row>
    <row r="8" spans="1:7" ht="30" customHeight="1">
      <c r="A8" s="17"/>
      <c r="B8" s="22"/>
      <c r="C8" s="22"/>
      <c r="D8" s="23"/>
      <c r="E8" s="69"/>
      <c r="F8" s="88"/>
      <c r="G8" s="85" t="s">
        <v>10</v>
      </c>
    </row>
    <row r="9" spans="1:7" ht="24.75" customHeight="1">
      <c r="A9" s="17"/>
      <c r="B9" s="22"/>
      <c r="C9" s="22"/>
      <c r="D9" s="23"/>
      <c r="E9" s="69"/>
      <c r="F9" s="88"/>
      <c r="G9" s="85" t="s">
        <v>10</v>
      </c>
    </row>
    <row r="10" spans="1:7" ht="21" customHeight="1">
      <c r="A10" s="25"/>
      <c r="B10" s="22"/>
      <c r="C10" s="22"/>
      <c r="D10" s="23"/>
      <c r="E10" s="69"/>
      <c r="F10" s="88"/>
      <c r="G10" s="85" t="s">
        <v>10</v>
      </c>
    </row>
    <row r="11" spans="1:7" ht="20.25" customHeight="1">
      <c r="A11" s="25"/>
      <c r="B11" s="22"/>
      <c r="C11" s="22"/>
      <c r="D11" s="23"/>
      <c r="E11" s="69"/>
      <c r="F11" s="88"/>
      <c r="G11" s="85" t="s">
        <v>10</v>
      </c>
    </row>
    <row r="12" spans="1:7" ht="19.5" customHeight="1">
      <c r="A12" s="25"/>
      <c r="B12" s="22"/>
      <c r="C12" s="18"/>
      <c r="D12" s="19"/>
      <c r="E12" s="70"/>
      <c r="F12" s="89"/>
      <c r="G12" s="85" t="s">
        <v>10</v>
      </c>
    </row>
    <row r="13" spans="1:7" ht="22.5" customHeight="1">
      <c r="A13" s="25"/>
      <c r="B13" s="22"/>
      <c r="C13" s="18"/>
      <c r="D13" s="19"/>
      <c r="E13" s="69"/>
      <c r="F13" s="88"/>
      <c r="G13" s="85" t="s">
        <v>10</v>
      </c>
    </row>
    <row r="14" spans="1:7" ht="15">
      <c r="A14" s="25"/>
      <c r="B14" s="22"/>
      <c r="C14" s="18"/>
      <c r="D14" s="19"/>
      <c r="E14" s="70"/>
      <c r="F14" s="89"/>
      <c r="G14" s="85" t="s">
        <v>10</v>
      </c>
    </row>
    <row r="15" spans="1:7" ht="15">
      <c r="A15" s="25"/>
      <c r="B15" s="22"/>
      <c r="C15" s="18"/>
      <c r="D15" s="19"/>
      <c r="E15" s="69"/>
      <c r="F15" s="88"/>
      <c r="G15" s="85" t="s">
        <v>10</v>
      </c>
    </row>
    <row r="16" spans="1:7" ht="15">
      <c r="A16" s="25"/>
      <c r="B16" s="22"/>
      <c r="C16" s="35"/>
      <c r="D16" s="35"/>
      <c r="E16" s="71"/>
      <c r="F16" s="90"/>
      <c r="G16" s="86" t="s">
        <v>10</v>
      </c>
    </row>
    <row r="17" spans="1:7" ht="15">
      <c r="A17" s="28"/>
      <c r="B17" s="22"/>
      <c r="C17" s="35"/>
      <c r="D17" s="35"/>
      <c r="E17" s="78"/>
      <c r="F17" s="91"/>
      <c r="G17" s="86" t="s">
        <v>10</v>
      </c>
    </row>
    <row r="18" spans="1:7" ht="15">
      <c r="A18" s="28"/>
      <c r="B18" s="22"/>
      <c r="C18" s="54"/>
      <c r="D18" s="54"/>
      <c r="E18" s="71"/>
      <c r="F18" s="90"/>
      <c r="G18" s="86" t="s">
        <v>10</v>
      </c>
    </row>
    <row r="19" spans="1:7" ht="15">
      <c r="A19" s="28"/>
      <c r="B19" s="22"/>
      <c r="C19" s="54"/>
      <c r="D19" s="54"/>
      <c r="E19" s="71"/>
      <c r="F19" s="90"/>
      <c r="G19" s="86" t="s">
        <v>10</v>
      </c>
    </row>
    <row r="20" spans="1:7" ht="15">
      <c r="A20" s="28"/>
      <c r="B20" s="22"/>
      <c r="C20" s="65"/>
      <c r="D20" s="65"/>
      <c r="E20" s="71"/>
      <c r="F20" s="90"/>
      <c r="G20" s="86" t="s">
        <v>10</v>
      </c>
    </row>
    <row r="21" spans="1:7" ht="15">
      <c r="A21" s="28"/>
      <c r="B21" s="23"/>
      <c r="C21" s="67"/>
      <c r="D21" s="67"/>
      <c r="E21" s="72"/>
      <c r="F21" s="90"/>
      <c r="G21" s="86" t="s">
        <v>10</v>
      </c>
    </row>
    <row r="22" spans="1:7" ht="15">
      <c r="A22" s="28"/>
      <c r="B22" s="23"/>
      <c r="C22" s="68"/>
      <c r="D22" s="68"/>
      <c r="E22" s="73"/>
      <c r="F22" s="89"/>
      <c r="G22" s="86" t="s">
        <v>10</v>
      </c>
    </row>
    <row r="23" spans="1:7" ht="15">
      <c r="A23" s="28"/>
      <c r="B23" s="22"/>
      <c r="C23" s="66"/>
      <c r="D23" s="66"/>
      <c r="E23" s="70"/>
      <c r="F23" s="89"/>
      <c r="G23" s="86" t="s">
        <v>10</v>
      </c>
    </row>
    <row r="24" spans="1:7" ht="15">
      <c r="A24" s="28"/>
      <c r="B24" s="22"/>
      <c r="C24" s="35"/>
      <c r="D24" s="35"/>
      <c r="E24" s="70"/>
      <c r="F24" s="89"/>
      <c r="G24" s="86" t="s">
        <v>10</v>
      </c>
    </row>
    <row r="25" spans="1:7" ht="15">
      <c r="A25" s="80" t="s">
        <v>23</v>
      </c>
      <c r="B25" s="23"/>
      <c r="C25" s="35"/>
      <c r="D25" s="35"/>
      <c r="E25" s="74">
        <f>SUM(E5:E24)</f>
        <v>350</v>
      </c>
      <c r="F25" s="92"/>
      <c r="G25" s="86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Финагина Елена</cp:lastModifiedBy>
  <cp:lastPrinted>2019-12-28T16:16:00Z</cp:lastPrinted>
  <dcterms:created xsi:type="dcterms:W3CDTF">2014-07-31T09:13:24Z</dcterms:created>
  <dcterms:modified xsi:type="dcterms:W3CDTF">2020-01-19T23:01:14Z</dcterms:modified>
  <cp:category/>
  <cp:version/>
  <cp:contentType/>
  <cp:contentStatus/>
</cp:coreProperties>
</file>