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856" yWindow="65336" windowWidth="19370" windowHeight="10520" tabRatio="852" activeTab="0"/>
  </bookViews>
  <sheets>
    <sheet name="Отчет Пожертвования 2022" sheetId="1" r:id="rId1"/>
    <sheet name="Данные Пожертвования_2022" sheetId="2" r:id="rId2"/>
    <sheet name="Отчет расходы 2022" sheetId="3" r:id="rId3"/>
    <sheet name="Данные расходы_2022" sheetId="4" r:id="rId4"/>
    <sheet name="Отчет Проценты 2022" sheetId="5" r:id="rId5"/>
    <sheet name="Данные Проценты_2022" sheetId="6" r:id="rId6"/>
    <sheet name="Отчет Добрый Магазин" sheetId="7" state="hidden" r:id="rId7"/>
    <sheet name="Покупки Добрый Магазин" sheetId="8" state="hidden" r:id="rId8"/>
  </sheets>
  <definedNames>
    <definedName name="_xlnm._FilterDatabase" localSheetId="1" hidden="1">'Данные Пожертвования_2022'!$A$11:$F$761</definedName>
    <definedName name="_xlnm._FilterDatabase" localSheetId="3" hidden="1">'Данные расходы_2022'!$A$4:$E$116</definedName>
    <definedName name="Excel_BuiltIn__FilterDatabase" localSheetId="1">'Данные Пожертвования_2022'!$A$11:$E$22</definedName>
    <definedName name="Excel_BuiltIn__FilterDatabase">#REF!</definedName>
  </definedNames>
  <calcPr fullCalcOnLoad="1" refMode="R1C1"/>
  <pivotCaches>
    <pivotCache cacheId="2" r:id="rId9"/>
    <pivotCache cacheId="1" r:id="rId10"/>
    <pivotCache cacheId="3" r:id="rId11"/>
    <pivotCache cacheId="8" r:id="rId12"/>
  </pivotCaches>
</workbook>
</file>

<file path=xl/comments1.xml><?xml version="1.0" encoding="utf-8"?>
<comments xmlns="http://schemas.openxmlformats.org/spreadsheetml/2006/main">
  <authors>
    <author>Финагина Елена</author>
  </authors>
  <commentList>
    <comment ref="H59" authorId="0">
      <text>
        <r>
          <rPr>
            <b/>
            <sz val="9"/>
            <rFont val="Tahoma"/>
            <family val="2"/>
          </rPr>
          <t>Распределение остатков сборов 31.12.2020:</t>
        </r>
        <r>
          <rPr>
            <sz val="9"/>
            <rFont val="Tahoma"/>
            <family val="2"/>
          </rPr>
          <t xml:space="preserve">
- направлен остаток по сбору на лечение Жение Алейникова 2019 в размере 1388 рублей
- направлен остаток по сбору на лечение Артема Кузьменкова 2019 в размере 90150 рублей
- направлен остаток сбора на лечение Клима Гербера 2019 в размере 22400 рублей 
- направлен остаток сбора на лечение Дарьи Парамоновой 2019 в размере 29800 рублей 
- направлен остаток сбора на лечение Никиты Плетнева 2020 1 сбор 26963,3 рублей
- направлен остаток сбора на лечение Алины Тютявиной 2020 1 сбор в размере 48455,72 рублей
- направлен остаток сбора на лечение Кати Грошевой 2020 1 сбор в размере 10950 рублей 
- направлен остаток сбора на лечение Дарьи Демиденко 2020 1 сбор в размере 37280 рублей 
- направлен остаток сбора на лечение Мартина Бельгера 2020 1 сбор в размере 5740 рублей 
- направлен остаток сбора на лечение Анастасии Миллер 2020 1 сбор в размере 439 рублей</t>
        </r>
      </text>
    </comment>
    <comment ref="H42" authorId="0">
      <text>
        <r>
          <rPr>
            <b/>
            <sz val="9"/>
            <rFont val="Tahoma"/>
            <family val="2"/>
          </rPr>
          <t>Распределение 24.05.2022:</t>
        </r>
        <r>
          <rPr>
            <sz val="9"/>
            <rFont val="Tahoma"/>
            <family val="2"/>
          </rPr>
          <t xml:space="preserve">
По заявлению законного представителя сбор на лечение Ивана Тельминова остановлен по причине приобретения аппаратов. Собранные средства в размере 39300 рублей направлены на:
 - на лечение Дмитрия Шевчука сбор 2 2022 года в размере 4131,96 рублей
- на лечение Николь Леонтьевой в размере 35168,04 рублей
</t>
        </r>
      </text>
    </comment>
    <comment ref="H38" authorId="0">
      <text>
        <r>
          <rPr>
            <b/>
            <sz val="9"/>
            <rFont val="Tahoma"/>
            <family val="2"/>
          </rPr>
          <t>Распределение 24.05.2022:</t>
        </r>
        <r>
          <rPr>
            <sz val="9"/>
            <rFont val="Tahoma"/>
            <family val="2"/>
          </rPr>
          <t xml:space="preserve">
По заявлению законного представителя сбор на лечение Ивана Тельминова остановлен по причине приобретения аппаратов. Собранные средства в размере 39300 рублей направлены на, в том числе, 
на лечение Дмитрия Шевчука сбор 2 2022 года в размере 4131,96 рублей.
</t>
        </r>
      </text>
    </comment>
    <comment ref="H39" authorId="0">
      <text>
        <r>
          <rPr>
            <b/>
            <sz val="9"/>
            <rFont val="Tahoma"/>
            <family val="2"/>
          </rPr>
          <t>Распределение 24.05.2022:</t>
        </r>
        <r>
          <rPr>
            <sz val="9"/>
            <rFont val="Tahoma"/>
            <family val="2"/>
          </rPr>
          <t xml:space="preserve">
По заявлению законного представителя сбор на лечение Ивана Тельминова остановлен по причине приобретения аппаратов. Собранные средства в размере 39300 рублей направлены, в том числе, на лечение Николь Леонтьевой в размере 35168,04 рублей.</t>
        </r>
      </text>
    </comment>
    <comment ref="F42" authorId="0">
      <text>
        <r>
          <rPr>
            <b/>
            <sz val="9"/>
            <rFont val="Tahoma"/>
            <family val="2"/>
          </rPr>
          <t xml:space="preserve">Распределение 24.05.2022:
</t>
        </r>
        <r>
          <rPr>
            <sz val="9"/>
            <rFont val="Tahoma"/>
            <family val="2"/>
          </rPr>
          <t>По заявлению законного представителя сбор на лечение Ивана Тельминова остановлен по причине приобретения аппаратов. Собранные средства в размере 39300 рублей направлены на:
 - на лечение Дмитрия Шевчука сбор 2 2022 года в размере 4131,96 рублей
- на лечение Николь Леонтьевой в размере 35168,04 рублей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<sst xmlns="http://schemas.openxmlformats.org/spreadsheetml/2006/main" count="5094" uniqueCount="971">
  <si>
    <t>собрано*</t>
  </si>
  <si>
    <t>Назначение платежа</t>
  </si>
  <si>
    <t>Дата</t>
  </si>
  <si>
    <t>Фамилия / Наименование компании</t>
  </si>
  <si>
    <t>Имя</t>
  </si>
  <si>
    <t>Отчество</t>
  </si>
  <si>
    <t>(пусто)</t>
  </si>
  <si>
    <t>На уставную деятельность</t>
  </si>
  <si>
    <t>Итог</t>
  </si>
  <si>
    <t>Уставная деятельность</t>
  </si>
  <si>
    <t>Уставная деятельность Итог</t>
  </si>
  <si>
    <t>(пусто) Итог</t>
  </si>
  <si>
    <t>Общий итог</t>
  </si>
  <si>
    <t>Сумма</t>
  </si>
  <si>
    <t>Елена</t>
  </si>
  <si>
    <t>Финагина</t>
  </si>
  <si>
    <t>Игоревна</t>
  </si>
  <si>
    <t>Отчет о поступлении процентов по депозитам в 2016 году</t>
  </si>
  <si>
    <t>остаток к сбору</t>
  </si>
  <si>
    <t>Катя Грошева</t>
  </si>
  <si>
    <t>Итого</t>
  </si>
  <si>
    <t>Названия строк</t>
  </si>
  <si>
    <t>Сумма по полю Сумма</t>
  </si>
  <si>
    <t>Товар</t>
  </si>
  <si>
    <t>Сувенир Кружка</t>
  </si>
  <si>
    <t>Наименование крединой организации</t>
  </si>
  <si>
    <t>Сбербанк</t>
  </si>
  <si>
    <t>Альфа-банк</t>
  </si>
  <si>
    <t>* - в случае, если получено больше пожертвований, чем необходимо конкретному ребенку, оставшиеся средства будут использованы для лечения других детей, либо направлены в Резерв экстренной помощи в соответствии с офертой Фонда</t>
  </si>
  <si>
    <t>Отчет о поступлении процентов по депозитам в 2019 году</t>
  </si>
  <si>
    <r>
      <t xml:space="preserve">На формирование </t>
    </r>
    <r>
      <rPr>
        <b/>
        <sz val="10"/>
        <rFont val="Arial"/>
        <family val="2"/>
      </rPr>
      <t xml:space="preserve">Резерва фонда экстренной помощи </t>
    </r>
  </si>
  <si>
    <t>Сбор</t>
  </si>
  <si>
    <t>Статья расходов</t>
  </si>
  <si>
    <t>Получатель платежа</t>
  </si>
  <si>
    <t>Сумма платежа</t>
  </si>
  <si>
    <t>Выплата материальной помощи в качестве компенсанции расходов, связанных с лечением</t>
  </si>
  <si>
    <t>Оплата за медицинские услуги для детей</t>
  </si>
  <si>
    <t>Оплата авиабилетов до места лечения (обследования)</t>
  </si>
  <si>
    <t>израсходовано</t>
  </si>
  <si>
    <t>ИТОГО</t>
  </si>
  <si>
    <t>необходимо</t>
  </si>
  <si>
    <t>Название сбора</t>
  </si>
  <si>
    <t>Проект Цветы жизни</t>
  </si>
  <si>
    <t>Проект Цветы жизни Итог</t>
  </si>
  <si>
    <t>Собрано по сборам</t>
  </si>
  <si>
    <t xml:space="preserve">ЕЛЕНА </t>
  </si>
  <si>
    <t>Николаевич</t>
  </si>
  <si>
    <t>Общество с ограниченной ответственностью "МП Сервис"</t>
  </si>
  <si>
    <t>остаток собранных средств  на дату отчета*</t>
  </si>
  <si>
    <t>Оплата за медицинское оборудование для детей</t>
  </si>
  <si>
    <t xml:space="preserve">Елена </t>
  </si>
  <si>
    <t>2021 год</t>
  </si>
  <si>
    <r>
      <t xml:space="preserve">На реализацию проекта </t>
    </r>
    <r>
      <rPr>
        <b/>
        <sz val="10"/>
        <rFont val="Arial"/>
        <family val="2"/>
      </rPr>
      <t>Цветы жизни</t>
    </r>
  </si>
  <si>
    <t xml:space="preserve">Гулецкий </t>
  </si>
  <si>
    <t xml:space="preserve">Александр </t>
  </si>
  <si>
    <t>(Все)</t>
  </si>
  <si>
    <t>сергеевна</t>
  </si>
  <si>
    <t>Сумма по полю Сумма платежа</t>
  </si>
  <si>
    <r>
      <t xml:space="preserve">На лечение </t>
    </r>
    <r>
      <rPr>
        <b/>
        <sz val="10"/>
        <rFont val="Arial"/>
        <family val="2"/>
      </rPr>
      <t>Людмилы Лебедевой - 2021 сбор 1</t>
    </r>
  </si>
  <si>
    <t xml:space="preserve">Мухитдинов </t>
  </si>
  <si>
    <t xml:space="preserve">Рустам </t>
  </si>
  <si>
    <t>Эркинович</t>
  </si>
  <si>
    <t>Лебедева Кристина Сергеевна</t>
  </si>
  <si>
    <t>Индивидуальный предприниматель Никитин Кирилл Викторович</t>
  </si>
  <si>
    <t>На лечение Людмилы Лебедевой - 2021 сбор 1</t>
  </si>
  <si>
    <t>Оплата за услуги проживания</t>
  </si>
  <si>
    <t>На лечение Людмилы Лебедевой - 2021 сбор 1 Итог</t>
  </si>
  <si>
    <r>
      <t xml:space="preserve">На лечение </t>
    </r>
    <r>
      <rPr>
        <b/>
        <sz val="10"/>
        <rFont val="Arial"/>
        <family val="2"/>
      </rPr>
      <t>Даши Ждановой - 2021 сбор 1</t>
    </r>
  </si>
  <si>
    <r>
      <t xml:space="preserve">На лечение </t>
    </r>
    <r>
      <rPr>
        <b/>
        <sz val="10"/>
        <rFont val="Arial"/>
        <family val="2"/>
      </rPr>
      <t>Кати Бровко - 2021 сбор 1</t>
    </r>
  </si>
  <si>
    <r>
      <t xml:space="preserve">На лечение </t>
    </r>
    <r>
      <rPr>
        <b/>
        <sz val="10"/>
        <rFont val="Arial"/>
        <family val="2"/>
      </rPr>
      <t>Алины Тютявиной - 2021 сбор 1</t>
    </r>
  </si>
  <si>
    <r>
      <t xml:space="preserve">На лечение </t>
    </r>
    <r>
      <rPr>
        <b/>
        <sz val="10"/>
        <rFont val="Arial"/>
        <family val="2"/>
      </rPr>
      <t>Вики Петровой - 2021 сбор 1</t>
    </r>
  </si>
  <si>
    <t>АЛЕКСАНДРОВНА</t>
  </si>
  <si>
    <t>АльянсТрейд ООО</t>
  </si>
  <si>
    <r>
      <t xml:space="preserve">На лечение </t>
    </r>
    <r>
      <rPr>
        <b/>
        <sz val="10"/>
        <rFont val="Arial"/>
        <family val="2"/>
      </rPr>
      <t>Людмилы и Артёма Лебедевых - 2021 сбор 1</t>
    </r>
  </si>
  <si>
    <r>
      <t xml:space="preserve">На лечение </t>
    </r>
    <r>
      <rPr>
        <b/>
        <sz val="10"/>
        <rFont val="Arial"/>
        <family val="2"/>
      </rPr>
      <t>Николь Леонтьевой - сбор 2 - 2021</t>
    </r>
  </si>
  <si>
    <r>
      <t xml:space="preserve">На лечение </t>
    </r>
    <r>
      <rPr>
        <b/>
        <sz val="10"/>
        <rFont val="Arial"/>
        <family val="2"/>
      </rPr>
      <t>Вики 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Кати Гнездиловой - 2021 сбор 1</t>
    </r>
  </si>
  <si>
    <t>Трубицына Анжела Александровна</t>
  </si>
  <si>
    <t>ИВАНОВИЧ</t>
  </si>
  <si>
    <t>ВЛАДИМИРОВИЧ</t>
  </si>
  <si>
    <r>
      <t xml:space="preserve">На лечение </t>
    </r>
    <r>
      <rPr>
        <b/>
        <sz val="10"/>
        <rFont val="Arial"/>
        <family val="2"/>
      </rPr>
      <t>Анастасии Миллер - 2021 сбор 1</t>
    </r>
  </si>
  <si>
    <r>
      <t xml:space="preserve">На лечение </t>
    </r>
    <r>
      <rPr>
        <b/>
        <sz val="10"/>
        <rFont val="Arial"/>
        <family val="2"/>
      </rPr>
      <t>Киры Соколовой - 2021 сбор 1</t>
    </r>
  </si>
  <si>
    <r>
      <t xml:space="preserve">На лечение </t>
    </r>
    <r>
      <rPr>
        <b/>
        <sz val="10"/>
        <rFont val="Arial"/>
        <family val="2"/>
      </rPr>
      <t>Андрея Белого - 2021 сбор 1</t>
    </r>
  </si>
  <si>
    <r>
      <t xml:space="preserve">На лечение </t>
    </r>
    <r>
      <rPr>
        <b/>
        <sz val="10"/>
        <rFont val="Arial"/>
        <family val="2"/>
      </rPr>
      <t>Никиты Дегтярова - 2021 сбор 1</t>
    </r>
  </si>
  <si>
    <r>
      <t xml:space="preserve">На лечение </t>
    </r>
    <r>
      <rPr>
        <b/>
        <sz val="10"/>
        <rFont val="Arial"/>
        <family val="2"/>
      </rPr>
      <t>Максима Маслова - 2021 сбор 1</t>
    </r>
  </si>
  <si>
    <t>Чехонина Татьяна Валерьевна</t>
  </si>
  <si>
    <t>ОАО "Аэрофлот-российские авиалинии"</t>
  </si>
  <si>
    <t>На лечение Максима Маслова - 2021 сбор 1</t>
  </si>
  <si>
    <t>На лечение Максима Маслова - 2021 сбор 1 Итог</t>
  </si>
  <si>
    <t>На лечение Людмилы и Артёма Лебедевых - сбор 1 - 2021</t>
  </si>
  <si>
    <t>На лечение Людмилы и Артёма Лебедевых - сбор 1 - 2021 Итог</t>
  </si>
  <si>
    <t>Общество с ограниченной ответственностью "Геномед"</t>
  </si>
  <si>
    <t>На марафон "Ты нам нужен!"</t>
  </si>
  <si>
    <t>На марафон "Ты нам нужен!" Итог</t>
  </si>
  <si>
    <r>
      <t xml:space="preserve">На лечение </t>
    </r>
    <r>
      <rPr>
        <b/>
        <sz val="10"/>
        <rFont val="Arial"/>
        <family val="2"/>
      </rPr>
      <t>Андрея Грушина - 2021 сбор 1</t>
    </r>
  </si>
  <si>
    <r>
      <t xml:space="preserve">На лечение </t>
    </r>
    <r>
      <rPr>
        <b/>
        <sz val="10"/>
        <rFont val="Arial"/>
        <family val="2"/>
      </rPr>
      <t>Николая Карпенко - 2021 сбор 1</t>
    </r>
  </si>
  <si>
    <r>
      <t xml:space="preserve">На лечение </t>
    </r>
    <r>
      <rPr>
        <b/>
        <sz val="10"/>
        <rFont val="Arial"/>
        <family val="2"/>
      </rPr>
      <t>Артёма Лебедева - 2021 сбор 2</t>
    </r>
  </si>
  <si>
    <r>
      <t xml:space="preserve">На лечение </t>
    </r>
    <r>
      <rPr>
        <b/>
        <sz val="10"/>
        <rFont val="Arial"/>
        <family val="2"/>
      </rPr>
      <t>Анфисы Трубицыной - 2021 сбор 2</t>
    </r>
  </si>
  <si>
    <t>Анфиса Трубицына - сбор 2 - 2021</t>
  </si>
  <si>
    <t>Анфиса Трубицына - сбор 2 - 2021 Итог</t>
  </si>
  <si>
    <t>На лечение Анфисы Трубицыной - сбор 2 - 2021</t>
  </si>
  <si>
    <t>На лечение Анфисы Трубицыной - сбор 2 - 2021 Итог</t>
  </si>
  <si>
    <t>Сборы 2022 года</t>
  </si>
  <si>
    <t>остаток на 01.01.2022</t>
  </si>
  <si>
    <r>
      <t xml:space="preserve">На лечение </t>
    </r>
    <r>
      <rPr>
        <b/>
        <sz val="10"/>
        <rFont val="Arial"/>
        <family val="2"/>
      </rPr>
      <t>Полины Трубицыной - сборы 2019, 2020, 2021</t>
    </r>
  </si>
  <si>
    <r>
      <t xml:space="preserve">На лечение </t>
    </r>
    <r>
      <rPr>
        <b/>
        <sz val="10"/>
        <rFont val="Arial"/>
        <family val="2"/>
      </rPr>
      <t>Дмитрия Шевчука - сборы 2019, 2020, 2021</t>
    </r>
  </si>
  <si>
    <r>
      <t xml:space="preserve">На лечение </t>
    </r>
    <r>
      <rPr>
        <b/>
        <sz val="10"/>
        <rFont val="Arial"/>
        <family val="2"/>
      </rPr>
      <t>Жени Соколова - сборы 2020, 2021</t>
    </r>
  </si>
  <si>
    <r>
      <t xml:space="preserve">На лечение </t>
    </r>
    <r>
      <rPr>
        <b/>
        <sz val="10"/>
        <rFont val="Arial"/>
        <family val="2"/>
      </rPr>
      <t xml:space="preserve">Миши Бугаева - сбор 2021 года </t>
    </r>
  </si>
  <si>
    <r>
      <t xml:space="preserve">На лечение </t>
    </r>
    <r>
      <rPr>
        <b/>
        <sz val="10"/>
        <rFont val="Arial"/>
        <family val="2"/>
      </rPr>
      <t>Валерии Реньгите - сбор 2020 года</t>
    </r>
  </si>
  <si>
    <r>
      <t xml:space="preserve">На лечение </t>
    </r>
    <r>
      <rPr>
        <b/>
        <sz val="10"/>
        <rFont val="Arial"/>
        <family val="2"/>
      </rPr>
      <t>Вики Любинской - сбор 2020 года</t>
    </r>
  </si>
  <si>
    <t>Эквайринг Сбербанк на сайте за 31.12.2021</t>
  </si>
  <si>
    <t>Отчет о поступлении благотворительных пожертвований в 2022 году</t>
  </si>
  <si>
    <r>
      <t xml:space="preserve">На лечение </t>
    </r>
    <r>
      <rPr>
        <b/>
        <sz val="10"/>
        <rFont val="Arial"/>
        <family val="2"/>
      </rPr>
      <t>Никиты Дегтярова - 2022 сбор 1</t>
    </r>
  </si>
  <si>
    <t>2022 год</t>
  </si>
  <si>
    <t>Никита Дегтяров - сбор 1 - 2022</t>
  </si>
  <si>
    <t>Ильина</t>
  </si>
  <si>
    <t>Надежда</t>
  </si>
  <si>
    <t>Пожертвования через терминалы Энерготрансбанка за 12.01.2022</t>
  </si>
  <si>
    <t>Пожертвования за 12.01.2022 на Яндекс.Касса</t>
  </si>
  <si>
    <t>Никита Дегтяров - сбор 1 - 2022 Итог</t>
  </si>
  <si>
    <t>Эквайринг Сбербанк на сайте за 14.01.2022</t>
  </si>
  <si>
    <t>Эквайринг Сбербанк на сайте за 16.01.2022</t>
  </si>
  <si>
    <t>Пожертвования за 17.01.2022 на Яндекс.Касса</t>
  </si>
  <si>
    <t>Эквайринг Сбербанк на сайте за 17.01.2022</t>
  </si>
  <si>
    <t>Эквайринг Сбербанк на сайте за 18.01.2022</t>
  </si>
  <si>
    <t>Эквайринг Сбербанк на сайте за 19.01.2022</t>
  </si>
  <si>
    <t>Эквайринг Сбербанк на сайте за 20.01.2022</t>
  </si>
  <si>
    <t>Эквайринг Сбербанк на сайте за 26.01.2022</t>
  </si>
  <si>
    <t>Фонд экстренной помощи</t>
  </si>
  <si>
    <t xml:space="preserve">МУДРИЦКАЯ </t>
  </si>
  <si>
    <t xml:space="preserve">ГЛУЩЕНКО </t>
  </si>
  <si>
    <t xml:space="preserve">АЛЕКСЕЙ </t>
  </si>
  <si>
    <t>Пожертвования через терминалы Энерготрансбанка за 27.01.2022</t>
  </si>
  <si>
    <t>СТАРКОВ</t>
  </si>
  <si>
    <t xml:space="preserve"> ВЛАДИМИР </t>
  </si>
  <si>
    <t>Фонд экстренной помощи Итог</t>
  </si>
  <si>
    <t>На лечение Никиты Дегтярова - 2022 сбор 1</t>
  </si>
  <si>
    <t>На лечение Никиты Дегтярова - 2022 сбор 1 Итог</t>
  </si>
  <si>
    <t>Общество с ограниченной ответственностью "Группа МЕДИАЛАЙН"</t>
  </si>
  <si>
    <t>На лечение Андрея Грушина - сбор 1 - 2021</t>
  </si>
  <si>
    <t>Общество с ограниченной ответственностью "ПРОТЕХМЕД"</t>
  </si>
  <si>
    <t>Трубицына</t>
  </si>
  <si>
    <t>Анжела</t>
  </si>
  <si>
    <t>На лечение Андрея Грушина - сбор 1 - 2021 Итог</t>
  </si>
  <si>
    <t>Общество с ограниченной ответственностью "Исток Аудио Мед"</t>
  </si>
  <si>
    <t>На лечение Андрея Белого - сбор 1 - 2021</t>
  </si>
  <si>
    <t>На лечение Андрея Белого - сбор 1 - 2021 Итог</t>
  </si>
  <si>
    <t>Оплата за услуги реабилитации для детей</t>
  </si>
  <si>
    <t>ИП Ильчук Юлия Евгеньевна</t>
  </si>
  <si>
    <t>ИП Капустина Дарья Игоревна</t>
  </si>
  <si>
    <t>Отчет о расходовании благотворительных пожертвований в 2022 году</t>
  </si>
  <si>
    <t>Бойков</t>
  </si>
  <si>
    <t>Владимир</t>
  </si>
  <si>
    <t>Анатольевич</t>
  </si>
  <si>
    <t>Климов Николай Николаевич</t>
  </si>
  <si>
    <t>Пожертвования за 30.01.2022 на Добро Mail.ru</t>
  </si>
  <si>
    <t>Эквайринг Сбербанк на сайте за 06.01.2022</t>
  </si>
  <si>
    <t>Пожертвования за 08.01.2022 на Добро Mail.ru</t>
  </si>
  <si>
    <t>Пожертвования за 19.01.2022 на Добро Mail.ru</t>
  </si>
  <si>
    <t>Эквайринг Сбербанк на сайте за 02.02.2022</t>
  </si>
  <si>
    <t xml:space="preserve">СТРОКОВА </t>
  </si>
  <si>
    <t>АННА</t>
  </si>
  <si>
    <t xml:space="preserve"> ДМИТРИЕВНА</t>
  </si>
  <si>
    <t>Гулецкий Александр Николаевич</t>
  </si>
  <si>
    <r>
      <t xml:space="preserve">На лечение </t>
    </r>
    <r>
      <rPr>
        <b/>
        <sz val="10"/>
        <rFont val="Arial"/>
        <family val="2"/>
      </rPr>
      <t>Андрея Грушина - 2022 сбор 1</t>
    </r>
  </si>
  <si>
    <t>Андрей Грушин - сбор 1 - 2022</t>
  </si>
  <si>
    <t>ООО "ВЕКТОР"</t>
  </si>
  <si>
    <t>Андрей Грушин - сбор 1 - 2022 Итог</t>
  </si>
  <si>
    <t>Эквайринг Сбербанк на сайте за 04.02.2022</t>
  </si>
  <si>
    <t>Эквайринг Сбербанк на сайте за 05.02.2022</t>
  </si>
  <si>
    <t>Эквайринг Сбербанк на сайте за 06.02.2022</t>
  </si>
  <si>
    <t>Пожертвования через терминалы Энерготрансбанка за 04-06.02.2022</t>
  </si>
  <si>
    <t>Пожертвования за 04.02.2022 на Яндекс.Касса</t>
  </si>
  <si>
    <t>Пожертвования за 05.02.2022 на Яндекс.Касса</t>
  </si>
  <si>
    <t>Пожертвования через терминалы Энерготрансбанка за 07.02.2022</t>
  </si>
  <si>
    <t>Пожертвования за 09.02.2022 на Добро Mail.ru</t>
  </si>
  <si>
    <t>Эквайринг Сбербанк на сайте за 09.02.2022</t>
  </si>
  <si>
    <r>
      <t xml:space="preserve">На лечение </t>
    </r>
    <r>
      <rPr>
        <b/>
        <sz val="10"/>
        <rFont val="Arial"/>
        <family val="2"/>
      </rPr>
      <t>Алексея Журенкова - 2022 сбор 1</t>
    </r>
  </si>
  <si>
    <t>Алексей Журенков - сбор 1 - 2022</t>
  </si>
  <si>
    <t>Пожертвования за 10.02.2022 на Яндекс.Касса</t>
  </si>
  <si>
    <t>Эквайринг Сбербанк на сайте за 11.02.2022</t>
  </si>
  <si>
    <t>Алексей Журенков - сбор 1 - 2022 Итог</t>
  </si>
  <si>
    <t>Матвеев</t>
  </si>
  <si>
    <t>Максим</t>
  </si>
  <si>
    <t>Валерьевич</t>
  </si>
  <si>
    <t>Эквайринг Сбербанк на сайте за 15.02.2022</t>
  </si>
  <si>
    <t>Эквайринг Сбербанк на сайте за 18.02.2022</t>
  </si>
  <si>
    <t>Эквайринг Сбербанк на сайте за 19.02.2022</t>
  </si>
  <si>
    <t>Пожертвования за 20.02.2022 на Добро Mail.ru</t>
  </si>
  <si>
    <r>
      <t xml:space="preserve">На лечение </t>
    </r>
    <r>
      <rPr>
        <b/>
        <sz val="10"/>
        <rFont val="Arial"/>
        <family val="2"/>
      </rPr>
      <t>Дмитрия Шевчука - 2022 сбор 1</t>
    </r>
  </si>
  <si>
    <t>Дмитрий Шевчук - сбор 1 - 2022</t>
  </si>
  <si>
    <t>Эквайринг Сбербанк на сайте за 25.02.2022</t>
  </si>
  <si>
    <t>Эквайринг Сбербанк на сайте за 26.02.2022</t>
  </si>
  <si>
    <t>Эквайринг Сбербанк на сайте за 22.02.2022</t>
  </si>
  <si>
    <t>Дмитрий Шевчук - сбор 1 - 2022 Итог</t>
  </si>
  <si>
    <t>Пожертвования за 25.02.2022 на Яндекс.Касса</t>
  </si>
  <si>
    <t>Эквайринг Сбербанк на сайте за 27.02.2022</t>
  </si>
  <si>
    <r>
      <t xml:space="preserve">На лечение </t>
    </r>
    <r>
      <rPr>
        <b/>
        <sz val="10"/>
        <rFont val="Arial"/>
        <family val="2"/>
      </rPr>
      <t>Маши Узловой - 2022 сбор 1</t>
    </r>
  </si>
  <si>
    <t>Узлова Маша - сбор 1 - 2022</t>
  </si>
  <si>
    <t>Узлова Маша - сбор 1 - 2022 Итог</t>
  </si>
  <si>
    <t xml:space="preserve">Белогорцева </t>
  </si>
  <si>
    <t xml:space="preserve">Арина </t>
  </si>
  <si>
    <t>Станиславовна</t>
  </si>
  <si>
    <t xml:space="preserve">Заболотная </t>
  </si>
  <si>
    <t xml:space="preserve">Юлия </t>
  </si>
  <si>
    <t>Андреевна</t>
  </si>
  <si>
    <t>Пожертвования за 01.03.2022 на Яндекс.Касса</t>
  </si>
  <si>
    <t>Эквайринг Сбербанк на сайте за 01.03.2022</t>
  </si>
  <si>
    <t>Пожертвования за 02.03.2022 на Яндекс.Касса</t>
  </si>
  <si>
    <t>Эквайринг Сбербанк на сайте за 02.03.2022</t>
  </si>
  <si>
    <t>Эквайринг Сбербанк на сайте за 03.03.2022</t>
  </si>
  <si>
    <t>Эквайринг Сбербанк на сайте за 04.03.2022</t>
  </si>
  <si>
    <t>СОКОЛОВ</t>
  </si>
  <si>
    <t>АЛЕКСЕЙ</t>
  </si>
  <si>
    <t>АЛЕКСЕЕВИЧ</t>
  </si>
  <si>
    <t>Эквайринг Сбербанк на сайте за 05.03.2022</t>
  </si>
  <si>
    <t>Гнездилова Татьяна Георгиевна</t>
  </si>
  <si>
    <t>На лечение Вики и Кати Гнездиловой - 2021 сбор 1</t>
  </si>
  <si>
    <t>На лечение Вики и Кати Гнездиловой - 2021 сбор 1 Итог</t>
  </si>
  <si>
    <t>На лечение Артёма Лебедева - 2021 сбор 2</t>
  </si>
  <si>
    <t>На лечение Артёма Лебедева - 2021 сбор 2 Итог</t>
  </si>
  <si>
    <t>На лечение Даши Ждановой - 2021 сбор 1</t>
  </si>
  <si>
    <t>На лечение Даши Ждановой - 2021 сбор 1 Итог</t>
  </si>
  <si>
    <t>ВАСИЛЬЕВА ЕЛЕНА ВЛАДИМИРОВНА ИП</t>
  </si>
  <si>
    <t>Шевчук Наталия Юрьевна</t>
  </si>
  <si>
    <t>На лечение Дмитрия Шевчука - сборы 2019, 2020, 2021</t>
  </si>
  <si>
    <t>На лечение Дмитрия Шевчука - сборы 2019, 2020, 2021 Итог</t>
  </si>
  <si>
    <t>На лечение Дмитрия Шевчука - 2022 сбор 1</t>
  </si>
  <si>
    <t>На лечение Дмитрия Шевчука - 2022 сбор 1 Итог</t>
  </si>
  <si>
    <t>Жданова Ирина Владимировна</t>
  </si>
  <si>
    <t>Узлова Светлана Борисовна</t>
  </si>
  <si>
    <t>Лизунова Рената Ивистальевна</t>
  </si>
  <si>
    <t>На лечение Маши Узловой - 2022 сбор 1</t>
  </si>
  <si>
    <t>На лечение Андрея Грушина - 2022 сбор 1</t>
  </si>
  <si>
    <t>На лечение Маши Узловой - 2022 сбор 1 Итог</t>
  </si>
  <si>
    <t>На лечение Андрея Грушина - 2022 сбор 1 Итог</t>
  </si>
  <si>
    <r>
      <t xml:space="preserve">На лечение </t>
    </r>
    <r>
      <rPr>
        <b/>
        <sz val="10"/>
        <rFont val="Arial"/>
        <family val="2"/>
      </rPr>
      <t>Карины Агаевой - 2022 сбор 1</t>
    </r>
  </si>
  <si>
    <r>
      <t xml:space="preserve">На лечение </t>
    </r>
    <r>
      <rPr>
        <b/>
        <sz val="10"/>
        <rFont val="Arial"/>
        <family val="2"/>
      </rPr>
      <t>Никиты Дегтярова - 2022 сбор 2</t>
    </r>
  </si>
  <si>
    <r>
      <t xml:space="preserve">На лечение </t>
    </r>
    <r>
      <rPr>
        <b/>
        <sz val="10"/>
        <rFont val="Arial"/>
        <family val="2"/>
      </rPr>
      <t>Людмилы Лебедевой  2022 сбор 1</t>
    </r>
  </si>
  <si>
    <t>Пожертвования за 05.03.2022 на Яндекс.Касса</t>
  </si>
  <si>
    <t xml:space="preserve">Филатов </t>
  </si>
  <si>
    <t>Сергей</t>
  </si>
  <si>
    <t>Пожертвования за 09.03.2022 на Добро Mail.ru</t>
  </si>
  <si>
    <t>Общество с ограниченной ответственностью "ЛУКОЙЛ-Калининградморнефть"</t>
  </si>
  <si>
    <t>Инкассация ящиков для благотворительных пожертвований, установленных на АЗС Нефтегаз, г.Багратионовск, 04.03.2022</t>
  </si>
  <si>
    <t>Никита Дегтяров - сбор 2 - 2022</t>
  </si>
  <si>
    <r>
      <t xml:space="preserve">На лечение </t>
    </r>
    <r>
      <rPr>
        <b/>
        <sz val="10"/>
        <rFont val="Arial"/>
        <family val="2"/>
      </rPr>
      <t>Дмитрия Шевчука - 2022 сбор 2</t>
    </r>
  </si>
  <si>
    <t>Никита Дегтяров - сбор 2 - 2022 Итог</t>
  </si>
  <si>
    <t>Карина Агаева - сбор 1 - 2022</t>
  </si>
  <si>
    <t>Карина Агаева - сбор 1 - 2022 Итог</t>
  </si>
  <si>
    <t>УФК по г.Санкт-Петербургу (ОФК 15, ИМЧ РАН, л/сч 20726Ц41070)</t>
  </si>
  <si>
    <t xml:space="preserve">ВАСАРИТЕ </t>
  </si>
  <si>
    <t xml:space="preserve">КРИСТИНА </t>
  </si>
  <si>
    <t>БРОНЕВНА</t>
  </si>
  <si>
    <t>БЕССОНОВА</t>
  </si>
  <si>
    <t xml:space="preserve">НАТАЛИЯ </t>
  </si>
  <si>
    <t>ВЛАДИМИРОВНА</t>
  </si>
  <si>
    <t>Людмила Лебедева - сбор 2 - 2022</t>
  </si>
  <si>
    <t>Людмила Лебедева - сбор 2 - 2022 Итог</t>
  </si>
  <si>
    <t>На лечение Никиты Дегтярова - 2022 сбор 2</t>
  </si>
  <si>
    <t>На лечение Никиты Дегтярова - 2022 сбор 2 Итог</t>
  </si>
  <si>
    <t xml:space="preserve">Иванова </t>
  </si>
  <si>
    <t xml:space="preserve">Оксана </t>
  </si>
  <si>
    <t>Олеговна</t>
  </si>
  <si>
    <t>Эквайринг Сбербанк на сайте за 16.03.2022</t>
  </si>
  <si>
    <t xml:space="preserve">Голтуренко </t>
  </si>
  <si>
    <t xml:space="preserve">Богдан </t>
  </si>
  <si>
    <t>Павлович</t>
  </si>
  <si>
    <t>Эквайринг Сбербанк на сайте за 17.03.2022</t>
  </si>
  <si>
    <t>Эквайринг Сбербанк на сайте за 18.03.2022</t>
  </si>
  <si>
    <t>Эквайринг Сбербанк на сайте за 19.03.2022</t>
  </si>
  <si>
    <t>Пожертвования за 20.03.2022 на Добро Mail.ru</t>
  </si>
  <si>
    <t>Эквайринг Сбербанк на сайте за 20.03.2022</t>
  </si>
  <si>
    <t>Эквайринг Сбербанк на сайте за 21.03.2022</t>
  </si>
  <si>
    <t xml:space="preserve">ХОТЯНОВИЧ </t>
  </si>
  <si>
    <t xml:space="preserve">НАТАЛЬЯ </t>
  </si>
  <si>
    <t>ГЕОРГИЕВНА</t>
  </si>
  <si>
    <t xml:space="preserve">ЩЕРБАКОВА </t>
  </si>
  <si>
    <t xml:space="preserve">МАРИНА </t>
  </si>
  <si>
    <t>ГЕННАДЬЕВНА</t>
  </si>
  <si>
    <t>Пожертвования за 22.03.2022 на Яндекс.Касса</t>
  </si>
  <si>
    <t>Дмитрий Шевчук - сбор 2- 2022</t>
  </si>
  <si>
    <t>Эквайринг Сбербанк на сайте за 22.03.2022</t>
  </si>
  <si>
    <t>Дмитрий Шевчук - сбор 2- 2022 Итог</t>
  </si>
  <si>
    <t>ФОНД ПРЕЗИДЕНТСКИХ ГРАНТОВ</t>
  </si>
  <si>
    <t>Проект КреаЛОФТ</t>
  </si>
  <si>
    <r>
      <t xml:space="preserve">На реализацию проекта </t>
    </r>
    <r>
      <rPr>
        <b/>
        <sz val="10"/>
        <rFont val="Arial"/>
        <family val="2"/>
      </rPr>
      <t>КреаЛОФТ</t>
    </r>
  </si>
  <si>
    <t>Проект КреаЛОФТ Итог</t>
  </si>
  <si>
    <t>На лечение Карины Агаевой - 2022 сбор 2</t>
  </si>
  <si>
    <t>ЦИРПП ООО</t>
  </si>
  <si>
    <t>ФИРМА ЕВРОСЕРВИС ЗАО</t>
  </si>
  <si>
    <t>На лечение Дмитрия Шевчука - 2022 сбор 2</t>
  </si>
  <si>
    <t>ФГБУ НМИЦ ЭНДОКРИНОЛОГИИ МИНЗДРАВА РОССИИ</t>
  </si>
  <si>
    <t>На лечение Карины Агаевой - 2022 сбор 2 Итог</t>
  </si>
  <si>
    <t>На лечение Дмитрия Шевчука - 2022 сбор 2 Итог</t>
  </si>
  <si>
    <t>Инкассация ящиков для благотворительных пожертвований, установленных в офисе Евролак, 23.03.2022</t>
  </si>
  <si>
    <t>Инкассация ящиков для благотворительных пожертвований, установленных на АЗС Нефтегаз, Московский пр-т, 233, 23.03.2022</t>
  </si>
  <si>
    <t>Инкассация ящиков для благотворительных пожертвований, установленных на АЗС Нефтегаз, Московский пр-т, 242а, 23.03.2022</t>
  </si>
  <si>
    <t>Эквайринг Сбербанк на сайте за 23.03.2022</t>
  </si>
  <si>
    <t>Пожертвования за 24.03.2022 на Яндекс.Касса</t>
  </si>
  <si>
    <t>Эквайринг Сбербанк на сайте за 24.03.2022</t>
  </si>
  <si>
    <t>Эквайринг Сбербанк на сайте за 25.03.2022</t>
  </si>
  <si>
    <t>Эквайринг Сбербанк на сайте за 26.03.2022</t>
  </si>
  <si>
    <t>Эквайринг Сбербанк на сайте за 27.03.2022</t>
  </si>
  <si>
    <t>Эквайринг Сбербанк на сайте за 29.03.2022</t>
  </si>
  <si>
    <t>ТС XXI ВЕК ООО</t>
  </si>
  <si>
    <t>Оплата транспортных услуг до места лечения (обследования)</t>
  </si>
  <si>
    <t>АМБУЛАНС ООО</t>
  </si>
  <si>
    <t>ГАФОРОВ ФИРУЗ ИНОМДЖОНОВИЧ</t>
  </si>
  <si>
    <t>МАЛЬЦЕВА НАТАЛЬЯ ГЕННАДЬЕВНА</t>
  </si>
  <si>
    <t>Эквайринг Сбербанк на сайте за 02.04.2022</t>
  </si>
  <si>
    <t>Эквайринг Сбербанк на сайте за 04.04.2022</t>
  </si>
  <si>
    <t>ЭЛЬВИРА</t>
  </si>
  <si>
    <t>РАЗИТОВНА</t>
  </si>
  <si>
    <t>КАЛЕНИЧ</t>
  </si>
  <si>
    <t>Николь Леонтьева - сбор 1- 2022</t>
  </si>
  <si>
    <t>Эквайринг Сбербанк на сайте за 07.04.2022</t>
  </si>
  <si>
    <t xml:space="preserve">СОКОЛОВ </t>
  </si>
  <si>
    <t xml:space="preserve"> АЛЕКСЕЕВИЧ</t>
  </si>
  <si>
    <t>Эквайринг Сбербанк на сайте за 08.04.2022</t>
  </si>
  <si>
    <t>ПОРТНОВА НАТАЛЬЯ ВИКТОРОВНА</t>
  </si>
  <si>
    <t>Эквайринг Сбербанк на сайте за 09.04.2022</t>
  </si>
  <si>
    <t>Николь Леонтьева - сбор 1- 2022 Итог</t>
  </si>
  <si>
    <r>
      <t xml:space="preserve">На лечение </t>
    </r>
    <r>
      <rPr>
        <b/>
        <sz val="10"/>
        <rFont val="Arial"/>
        <family val="2"/>
      </rPr>
      <t>Николь Леонтьевой - 2022 сбор 1</t>
    </r>
  </si>
  <si>
    <r>
      <t xml:space="preserve">На лечение </t>
    </r>
    <r>
      <rPr>
        <b/>
        <sz val="10"/>
        <rFont val="Arial"/>
        <family val="2"/>
      </rPr>
      <t>Маши Матюшичевой - 2022 сбор 1</t>
    </r>
  </si>
  <si>
    <t>Голтуренко</t>
  </si>
  <si>
    <t>Богдан</t>
  </si>
  <si>
    <t>Пожертвования за 10.04.2022 на Яндекс.Касса</t>
  </si>
  <si>
    <t>Эквайринг Сбербанк на сайте за 11.04.2022</t>
  </si>
  <si>
    <t>Эквайринг Сбербанк на сайте за 12.04.2022</t>
  </si>
  <si>
    <t>Эквайринг Сбербанк на сайте за 13.04.2022</t>
  </si>
  <si>
    <t>Эквайринг Сбербанк на сайте за 14.04.2022</t>
  </si>
  <si>
    <t>Эквайринг Сбербанк на сайте за 15.04.2022</t>
  </si>
  <si>
    <t>Эквайринг Сбербанк на сайте за 16.04.2022</t>
  </si>
  <si>
    <t>Эквайринг Сбербанк на сайте за 18.04.2022</t>
  </si>
  <si>
    <t>Эквайринг Сбербанк на сайте за 19.04.2022</t>
  </si>
  <si>
    <r>
      <t xml:space="preserve">На лечение </t>
    </r>
    <r>
      <rPr>
        <b/>
        <sz val="10"/>
        <rFont val="Arial"/>
        <family val="2"/>
      </rPr>
      <t>Никиты Дегтярова - 2022 сбор 3</t>
    </r>
  </si>
  <si>
    <r>
      <t xml:space="preserve">На лечение </t>
    </r>
    <r>
      <rPr>
        <b/>
        <sz val="10"/>
        <rFont val="Arial"/>
        <family val="2"/>
      </rPr>
      <t>Ивана Тельминова - 2022 сбор 1</t>
    </r>
  </si>
  <si>
    <t>Никита Дегтяров - сбор 3 - 2022</t>
  </si>
  <si>
    <t>Эквайринг Сбербанк на сайте за 22.04.2022</t>
  </si>
  <si>
    <t>Эквайринг Сбербанк на сайте за 24.04.2022</t>
  </si>
  <si>
    <t>КУДРЯВЦЕВА МАЙЯ ВАДИМОВНА</t>
  </si>
  <si>
    <t>Никита Дегтяров - сбор 3 - 2022 Итог</t>
  </si>
  <si>
    <t>Эквайринг Сбербанк на сайте за 25.04.2022</t>
  </si>
  <si>
    <t>Эквайринг Сбербанк на сайте за 26.04.2022</t>
  </si>
  <si>
    <t>Эквайринг Сбербанк на сайте за 28.04.2022</t>
  </si>
  <si>
    <t>Маша Матюшичева - сбор 1 - 2022</t>
  </si>
  <si>
    <t>Эквайринг Сбербанк на сайте за 29.04.2022</t>
  </si>
  <si>
    <t xml:space="preserve">Иван Тельминов - сбор 1 - 2022 </t>
  </si>
  <si>
    <t>Маша Матюшичева - сбор 1 - 2022 Итог</t>
  </si>
  <si>
    <t>Иван Тельминов - сбор 1 - 2022  Итог</t>
  </si>
  <si>
    <t>Эквайринг Сбербанк на сайте за 30.04.2022</t>
  </si>
  <si>
    <t>Эквайринг Сбербанк на сайте за 02.05.2022</t>
  </si>
  <si>
    <t>БЕССОНОВА НАТАЛИЯ ВЛАДИМИРОВНА</t>
  </si>
  <si>
    <t>Эквайринг Сбербанк на сайте за 03.05.2022</t>
  </si>
  <si>
    <t>Эквайринг Сбербанк на сайте за 04.05.2022</t>
  </si>
  <si>
    <t>СТЕПАНКОВ ЛЮБОМИР АЛЕКСАНДРОВИЧ</t>
  </si>
  <si>
    <t>Эквайринг Сбербанк на сайте за 05.05.2022</t>
  </si>
  <si>
    <t>Эквайринг Сбербанк на сайте за 06.05.2022</t>
  </si>
  <si>
    <t>Пожертвования за 06.05.2022 на Яндекс.Касса</t>
  </si>
  <si>
    <t>На лечение Никиты Дегтярова - 2022 сбор 3</t>
  </si>
  <si>
    <t>На лечение Никиты Дегтярова - 2022 сбор 3 Итог</t>
  </si>
  <si>
    <t>МАНЖУЛА ЕЛЕНА ВЛАДИМИРОВНА ИП</t>
  </si>
  <si>
    <t>Дегтяров Никита Дмитриевич</t>
  </si>
  <si>
    <t>Инкассация ящиков для благотворительных пожертвований, установленных в офисе фонда, 06.05.2022</t>
  </si>
  <si>
    <t>МЕБЕЛЬНАЯ КОМПАНИЯ ООО</t>
  </si>
  <si>
    <t>Пожертвования за 11.05.2022 на Добро Mail.ru</t>
  </si>
  <si>
    <t>КУЗЫЧЕНКО ОЛЬГА ВАЛЕРИЕВНА</t>
  </si>
  <si>
    <t>Эквайринг Сбербанк на сайте за 14.05.2022</t>
  </si>
  <si>
    <t>Индивидуальный предприниматель Никитин К.В.</t>
  </si>
  <si>
    <t>На лечение Людмилы Лебедевой - 2022 сбор 1</t>
  </si>
  <si>
    <t>ООО "ЛДЦ МИБС"</t>
  </si>
  <si>
    <t>Гафуров Рамиль Анварович ИП</t>
  </si>
  <si>
    <t>Эквайринг Сбербанк на сайте за 18.05.2022</t>
  </si>
  <si>
    <t>На лечение Людмилы Лебедевой - 2022 сбор 1 Итог</t>
  </si>
  <si>
    <t>Эквайринг Сбербанк на сайте за 21.05.2022</t>
  </si>
  <si>
    <t>Инкассация ящиков для благотворительных пожертвований, установленных на АЗС "Нефтегаз", ул.Габайдулина, 20.05.2022</t>
  </si>
  <si>
    <t>Инкассация ящиков для благотворительных пожертвований, установленных на АЗС "Нефтегаз", ул.приморское кольцо, 4, 20.05.2022</t>
  </si>
  <si>
    <t>Пожертвования через терминалы Энерготрансбанка за 20-22.05.2022</t>
  </si>
  <si>
    <t>Пожертвования за 22.05.2022 на Добро Mail.ru</t>
  </si>
  <si>
    <t>НАСТОЯЩАЯ АЛЕФТИНА СЕРГЕЕВНА</t>
  </si>
  <si>
    <t>Соколова Анастасия Владимировна</t>
  </si>
  <si>
    <t>На лечение Киры Соколовой - 2021 сбор 1</t>
  </si>
  <si>
    <t>На лечение Киры Соколовой - 2021 сбор 1 Итог</t>
  </si>
  <si>
    <t>Бойков Владимир Анатольевич</t>
  </si>
  <si>
    <t>ЖУРЕНКОВА НАДЕЖДА ВИКТОРОВНА</t>
  </si>
  <si>
    <t>На лечение Алексея Журенкова - 2022 сбор 1</t>
  </si>
  <si>
    <t>МОЛЧАНОВ СЕРГЕЙ ЮРЬЕВИЧ</t>
  </si>
  <si>
    <t>На лечение Алексея Журенкова - 2022 сбор 1 Итог</t>
  </si>
  <si>
    <t>Шишков Алексей Николаевич</t>
  </si>
  <si>
    <r>
      <t xml:space="preserve">На лечение </t>
    </r>
    <r>
      <rPr>
        <b/>
        <sz val="10"/>
        <rFont val="Arial"/>
        <family val="2"/>
      </rPr>
      <t>Ольги Шумель - 2022 сбор 1</t>
    </r>
  </si>
  <si>
    <t>Ольга Шумель - сбор 1 - 2022</t>
  </si>
  <si>
    <r>
      <t xml:space="preserve">На лечение </t>
    </r>
    <r>
      <rPr>
        <b/>
        <sz val="10"/>
        <rFont val="Arial"/>
        <family val="2"/>
      </rPr>
      <t>Виталия Саприна - 2022 сбор 1</t>
    </r>
  </si>
  <si>
    <t>Ольга Шумель - сбор 1 - 2022 Итог</t>
  </si>
  <si>
    <t>Эквайринг Сбербанк на сайте за 09.06.2022</t>
  </si>
  <si>
    <t>Эквайринг Сбербанк на сайте за 10.06.2022</t>
  </si>
  <si>
    <t>Эквайринг Сбербанк на сайте за 11.06.2022</t>
  </si>
  <si>
    <t>Инкассация ящиков для благотворительных пожертвований, установленных в офисе Фонда, 10.06.2022</t>
  </si>
  <si>
    <t>Инкассация ящиков для благотворительных пожертвований, установленных в офисе Фонда, 14.06.2022</t>
  </si>
  <si>
    <t>Виталий Саприн - сбор 1 - 2022</t>
  </si>
  <si>
    <t>Виталий Саприн - сбор 1 - 2022 Итог</t>
  </si>
  <si>
    <t>Эквайринг Сбербанк на сайте за 20.06.2022</t>
  </si>
  <si>
    <t>27.06.2022</t>
  </si>
  <si>
    <t>Смирнов Игорь Игоревич</t>
  </si>
  <si>
    <t>ОСТАПЕЦ АЛЕКСАНДР ИГОРЕВИЧ</t>
  </si>
  <si>
    <t>Лукашонок Наталья Михайловна</t>
  </si>
  <si>
    <t>Прохорова Анжелика Михайловна</t>
  </si>
  <si>
    <t>Тихонов Денис Васильевич</t>
  </si>
  <si>
    <t>Косолапова Ольга Леонидовна</t>
  </si>
  <si>
    <t>Куманева Светлана Геннадьевна</t>
  </si>
  <si>
    <t>АБАЕВ АЛАН ПАВЛОВИЧ</t>
  </si>
  <si>
    <t>Вараксина Людмила Валентиновна</t>
  </si>
  <si>
    <r>
      <t xml:space="preserve">На лечение </t>
    </r>
    <r>
      <rPr>
        <b/>
        <sz val="10"/>
        <rFont val="Arial"/>
        <family val="2"/>
      </rPr>
      <t>Славы Маркина - 2022 сбор 1</t>
    </r>
  </si>
  <si>
    <r>
      <t xml:space="preserve">На лечение </t>
    </r>
    <r>
      <rPr>
        <b/>
        <sz val="10"/>
        <rFont val="Arial"/>
        <family val="2"/>
      </rPr>
      <t>Артёма Горчакова - 2022 сбор 1</t>
    </r>
  </si>
  <si>
    <r>
      <t xml:space="preserve">На лечение </t>
    </r>
    <r>
      <rPr>
        <b/>
        <sz val="10"/>
        <rFont val="Arial"/>
        <family val="2"/>
      </rPr>
      <t>Миши Бугаева - 2022 года сбор 1</t>
    </r>
  </si>
  <si>
    <t>Эквайринг Сбербанк на сайте за 28.06.2022</t>
  </si>
  <si>
    <t>Слава Маркин - сбор 1- 2022</t>
  </si>
  <si>
    <t>Слава Маркин - сбор 1- 2022 Итог</t>
  </si>
  <si>
    <t>На лечение Ольги Шумель - 2022 сбор 1</t>
  </si>
  <si>
    <t>На лечение Ольги Шумель - 2022 сбор 1 Итог</t>
  </si>
  <si>
    <t>Эквайринг Сбербанк на сайте за 06.07.2022</t>
  </si>
  <si>
    <t>Эквайринг Сбербанк на сайте за 07.07.2022</t>
  </si>
  <si>
    <t>Эквайринг Сбербанк на сайте за 08.07.2022</t>
  </si>
  <si>
    <t>Артём Горчаков - сбор 1 - 2022</t>
  </si>
  <si>
    <t>Эквайринг Сбербанк на сайте за 09.07.2022</t>
  </si>
  <si>
    <t>Артём Горчаков - сбор 1 - 2022 Итог</t>
  </si>
  <si>
    <t>Инкассация ящиков для благотворительных пожертвований, установленных в зале Дома искусств (благотворительный концерт), 24.06.2022</t>
  </si>
  <si>
    <t>Свирин Георгий Александрович</t>
  </si>
  <si>
    <t>Миша Бугаев - сбор 1 - 2022</t>
  </si>
  <si>
    <t>Эквайринг Сбербанк на сайте за 10.07.2022</t>
  </si>
  <si>
    <t>Эквайринг Сбербанк на сайте за 11.07.2022</t>
  </si>
  <si>
    <t>Эквайринг Сбербанк на сайте за 12.07.2022</t>
  </si>
  <si>
    <t>Эквайринг Сбербанк на сайте за 14.07.2022</t>
  </si>
  <si>
    <t>Эквайринг Сбербанк на сайте за 16.07.2022</t>
  </si>
  <si>
    <t>Миша Бугаев - сбор 1 - 2022 Итог</t>
  </si>
  <si>
    <t>Общество с ограниченной ответственностью "МВЦ Продвижение"</t>
  </si>
  <si>
    <t>На лечение Виталия Саприна - 2022 сбор 1</t>
  </si>
  <si>
    <t>На лечение Виталия Саприна - 2022 сбор 1 Итог</t>
  </si>
  <si>
    <t>Бугаева Галина Михайловна</t>
  </si>
  <si>
    <t xml:space="preserve">На лечение Миши Бугаева - сбор 2021 года </t>
  </si>
  <si>
    <t>На лечение Миши Бугаева - 2022 сбор 1</t>
  </si>
  <si>
    <t>На лечение Миши Бугаева - сбор 2021 года  Итог</t>
  </si>
  <si>
    <t>На лечение Миши Бугаева - 2022 сбор 1 Итог</t>
  </si>
  <si>
    <t>ООО "Корпоративный альянс "Турне-Транс"</t>
  </si>
  <si>
    <t>На лечение Славы Маркина - 2022 сбор 1</t>
  </si>
  <si>
    <t>На лечение Славы Маркина - 2022 сбор 1 Итог</t>
  </si>
  <si>
    <t>Эквайринг Сбербанк на сайте за 30.07.2022</t>
  </si>
  <si>
    <t>Эквайринг Сбербанк на сайте за 01.08.2022</t>
  </si>
  <si>
    <t>Эквайринг Сбербанк на сайте за 02.08.2022</t>
  </si>
  <si>
    <t>Эквайринг Сбербанк на сайте за 03.08.2022</t>
  </si>
  <si>
    <t>Эквайринг Сбербанк на сайте за 05.08.2022</t>
  </si>
  <si>
    <r>
      <t xml:space="preserve">На лечение </t>
    </r>
    <r>
      <rPr>
        <b/>
        <sz val="10"/>
        <rFont val="Arial"/>
        <family val="2"/>
      </rPr>
      <t>Даши Тюкавкиной - 2022 года сбор 1</t>
    </r>
  </si>
  <si>
    <t>Даша Тюкавкина - сбор 1- 2022</t>
  </si>
  <si>
    <t>Даша Тюкавкина - сбор 1- 2022 Итог</t>
  </si>
  <si>
    <t>ФУРСОВА ТАТЬЯНА ВЯЧЕСЛАВОВНА</t>
  </si>
  <si>
    <t>Мухитдинов Рустам Эркинович</t>
  </si>
  <si>
    <t>Эквайринг Сбербанк на сайте за 09.08.2022</t>
  </si>
  <si>
    <t>Пожертвования за 10.08.2022 на Добро Mail.ru</t>
  </si>
  <si>
    <t>Эквайринг Сбербанк на сайте за 12.08.2022</t>
  </si>
  <si>
    <t>Тюкавкина Наталья Юрьевна</t>
  </si>
  <si>
    <t>На лечение Даши Тюкавкиной - 2022 сбор 1</t>
  </si>
  <si>
    <t>На лечение Даши Тюкавкиной - 2022 сбор 1 Итог</t>
  </si>
  <si>
    <t>ООО "ГЕНОТЕК"</t>
  </si>
  <si>
    <t>Вклад в будущее</t>
  </si>
  <si>
    <t>Эквайринг Сбербанк на сайте за 14.08.2022</t>
  </si>
  <si>
    <t>Эквайринг Сбербанк на сайте за 15.08.2022</t>
  </si>
  <si>
    <t>Эквайринг Сбербанк на сайте за 16.08.2022</t>
  </si>
  <si>
    <t>БОТ-СЕРВИС ООО</t>
  </si>
  <si>
    <t>Эквайринг Сбербанк на сайте за 19.08.2022</t>
  </si>
  <si>
    <t>ЛЕМАЕВА НАТАЛЬЯ ПЕТРОВНА</t>
  </si>
  <si>
    <t>Инкассация ящиков для благотворительных пожертвований, установленных в офисе Фонда, 22.08.2022</t>
  </si>
  <si>
    <t>Эквайринг Сбербанк на сайте за 23.08.2022</t>
  </si>
  <si>
    <t>Эквайринг Сбербанк на сайте за 25.08.2022</t>
  </si>
  <si>
    <t>Эквайринг Сбербанк на сайте за 30.08.2022</t>
  </si>
  <si>
    <r>
      <t xml:space="preserve">На лечение </t>
    </r>
    <r>
      <rPr>
        <b/>
        <sz val="10"/>
        <rFont val="Arial"/>
        <family val="2"/>
      </rPr>
      <t>Мартина Бельгера - 2022 года сбор 1</t>
    </r>
  </si>
  <si>
    <t>Мартин Бельгер - сбор 1 - 2022</t>
  </si>
  <si>
    <t>Эквайринг Сбербанк на сайте за 31.08.2022</t>
  </si>
  <si>
    <t>БОГУШ МАРИНА ВЛАДИМИРОВНА</t>
  </si>
  <si>
    <t>Эквайринг Сбербанк на сайте за 01.09.2022</t>
  </si>
  <si>
    <t>Эквайринг Сбербанк на сайте за 02.09.2022</t>
  </si>
  <si>
    <t>Мартин Бельгер - сбор 1 - 2022 Итог</t>
  </si>
  <si>
    <t>Эквайринг Сбербанк на сайте за 03.09.2022</t>
  </si>
  <si>
    <t>На лечение Мартина Бельгера - 2022 сбор 1</t>
  </si>
  <si>
    <t>На лечение Мартина Бельгера - 2022 сбор 1 Итог</t>
  </si>
  <si>
    <t>Эквайринг Сбербанк на сайте за 04.09.2022</t>
  </si>
  <si>
    <t>Филатов Сергей Валерьевич</t>
  </si>
  <si>
    <t>Эквайринг Сбербанк на сайте за 08.09.2022</t>
  </si>
  <si>
    <t>Пожертвования за 12.09.2022 на Добро Mail.ru</t>
  </si>
  <si>
    <t>Эквайринг Сбербанк на сайте за 13.09.2022</t>
  </si>
  <si>
    <t>Эквайринг Сбербанк на сайте за 12.09.2022</t>
  </si>
  <si>
    <t>Эквайринг Сбербанк на сайте за 14.09.2022</t>
  </si>
  <si>
    <t>Эквайринг Сбербанк на сайте за 16.09.2022</t>
  </si>
  <si>
    <t>Эквайринг Сбербанк на сайте за 17.09.2022</t>
  </si>
  <si>
    <t>МАРКИНА ЕЛЕНА ЕВГЕНЬЕВНА</t>
  </si>
  <si>
    <t>ИП Носов Константин Анатольевич</t>
  </si>
  <si>
    <t>На лечение Артёма Горчакова - 2022 сбор 1</t>
  </si>
  <si>
    <t>На лечение Артёма Горчакова - 2022 сбор 1 Итог</t>
  </si>
  <si>
    <t>Эквайринг Сбербанк на сайте за 20.09.2022</t>
  </si>
  <si>
    <t>Эквайринг Сбербанк на сайте за 21.09.2022</t>
  </si>
  <si>
    <t>Эквайринг Сбербанк на сайте за 23.09.2022</t>
  </si>
  <si>
    <t>Мельникова Елена Васильевна</t>
  </si>
  <si>
    <t>Эквайринг Сбербанк на сайте за 26.09.2022</t>
  </si>
  <si>
    <t>ВАЛЕЕВА МАЙЯ ВЛАДИМИРОВНА</t>
  </si>
  <si>
    <t>Эквайринг Сбербанк на сайте за 03.10.2022</t>
  </si>
  <si>
    <t>АБСАТАРОВА НАТАЛЬЯ ПЕТРОВНА</t>
  </si>
  <si>
    <r>
      <t xml:space="preserve">На лечение </t>
    </r>
    <r>
      <rPr>
        <b/>
        <sz val="10"/>
        <rFont val="Arial"/>
        <family val="2"/>
      </rPr>
      <t>Людмилы и Артёма Лебедевых - 2022 сбор 1</t>
    </r>
  </si>
  <si>
    <t>На лечение Людмилы и Артёма Лебедевых - 2022 сбор 1</t>
  </si>
  <si>
    <t>Эквайринг Сбербанк на сайте за 04.10.2022</t>
  </si>
  <si>
    <t>На лечение Людмилы и Артёма Лебедевых - 2022 сбор 1 Итог</t>
  </si>
  <si>
    <t>УФК по Калининградской области (Правительство Калининградской области)</t>
  </si>
  <si>
    <t>Колесникова Анастасия Николаевна</t>
  </si>
  <si>
    <t>Эквайринг Сбербанк на сайте за 05.10.2022</t>
  </si>
  <si>
    <t>ИП Никитин Кирилл Викторович</t>
  </si>
  <si>
    <t>Пожертвования за 10.10.2022 на Добро Mail.ru</t>
  </si>
  <si>
    <r>
      <t>На марафон "</t>
    </r>
    <r>
      <rPr>
        <b/>
        <sz val="10"/>
        <rFont val="Arial"/>
        <family val="2"/>
      </rPr>
      <t>Ты нам нужен!" 2022</t>
    </r>
  </si>
  <si>
    <t>КРАВЦОВ АЛЕКСАНДР НИКОЛАЕВИЧ</t>
  </si>
  <si>
    <t>На марафон "Ты нам нужен!" 2022</t>
  </si>
  <si>
    <t>Рубанова Валентина Алексеевна</t>
  </si>
  <si>
    <t>ГОЛОВИН АЛЕКСАНДР ОЛЕГОВИЧ</t>
  </si>
  <si>
    <t>ДЖУЛЕБА ОЛЬГА ВЛАДИМИРОВНА</t>
  </si>
  <si>
    <t>Унагасова Елизавета Вадимовна</t>
  </si>
  <si>
    <t>На марафон "Ты нам нужен!" 2022 Итог</t>
  </si>
  <si>
    <t>Кот Оксана Валентиновна</t>
  </si>
  <si>
    <t>КОМАРОВСКАЯ УЛЬЯНА АЛЕКСЕЕВНА</t>
  </si>
  <si>
    <t>Варданян Виктория Эдуардовна</t>
  </si>
  <si>
    <t>Гиброн Татьяна Васильевна</t>
  </si>
  <si>
    <t>Эквайринг Сбербанк на сайте за 14.10.2022</t>
  </si>
  <si>
    <t>ПАО "Аэрофлот-российские авиалинии"</t>
  </si>
  <si>
    <t>АВРАМОВА ИРИНА АЛЕКСАНДРОВНА</t>
  </si>
  <si>
    <t>Кузьмина Елизавета Ильинична</t>
  </si>
  <si>
    <t>КИРПИЛЕВА МАРИНА ПЕТРОВНА</t>
  </si>
  <si>
    <t>ТИМОШЕНКО ЕКАТЕРИНА АЛЕКСЕЕВНА</t>
  </si>
  <si>
    <t>Махов Сергей Николаевич</t>
  </si>
  <si>
    <t>Овсянникова Татьяна Сергеевна</t>
  </si>
  <si>
    <t>Эквайринг Сбербанк на сайте за 16.10.2022</t>
  </si>
  <si>
    <t>Лукина Анастасия Сергеевна</t>
  </si>
  <si>
    <t>Мочалова Марина Александровна</t>
  </si>
  <si>
    <t>Деменченок Марина Юрьевна</t>
  </si>
  <si>
    <t>Яцун Елена Мирославовна</t>
  </si>
  <si>
    <t>Гергель Диана Игоревна</t>
  </si>
  <si>
    <t>Стецурина Татьяна Павловна</t>
  </si>
  <si>
    <t>Заболотная Юлия Андреевна</t>
  </si>
  <si>
    <t>Келехсаева Олеся Владимировна</t>
  </si>
  <si>
    <t>Рома Щабло - сбор 1- 2022</t>
  </si>
  <si>
    <t>Людмила и Артём Лебедевы - 2022 сбор 1</t>
  </si>
  <si>
    <t>Людмила и Артём Лебедевы - 2022 сбор 1 Итог</t>
  </si>
  <si>
    <t>Рома Щабло - сбор 1- 2022 Итог</t>
  </si>
  <si>
    <t>Эквайринг Сбербанк на сайте за 18.10.2022</t>
  </si>
  <si>
    <t>20.10.2022</t>
  </si>
  <si>
    <t>КУДИНОВА ОЛЬГА ПЕТРОВНА</t>
  </si>
  <si>
    <t>Колимбет Анна Александровна</t>
  </si>
  <si>
    <t>Носуля Елена Васильевна</t>
  </si>
  <si>
    <t>Бондаренко Иван Сергеевич</t>
  </si>
  <si>
    <t>Покидина Татьяна Федоровна</t>
  </si>
  <si>
    <t>Богославцева Инна Леонидовна</t>
  </si>
  <si>
    <t>Пронина Ольга Георгиевна</t>
  </si>
  <si>
    <t>ВОЙЧУК ЮРИЙ ФЕДОРОВИЧ</t>
  </si>
  <si>
    <t>Кравцова Елена Александровна</t>
  </si>
  <si>
    <t>Эквайринг Сбербанк на сайте за 19.10.2022</t>
  </si>
  <si>
    <r>
      <t xml:space="preserve">На лечение </t>
    </r>
    <r>
      <rPr>
        <b/>
        <sz val="10"/>
        <rFont val="Arial"/>
        <family val="2"/>
      </rPr>
      <t>Ромы Щабло - 2022 сбор 1</t>
    </r>
  </si>
  <si>
    <t>МЕЛЮХ АННА СЕРГЕЕВНА</t>
  </si>
  <si>
    <t>Эквайринг Сбербанк на сайте за 20.10.2022</t>
  </si>
  <si>
    <t>Эквайринг Сбербанк на сайте за 21.10.2022</t>
  </si>
  <si>
    <t>Бурковская Ирина Германовна</t>
  </si>
  <si>
    <t>Эквайринг Сбербанк на сайте за 23.10.2022</t>
  </si>
  <si>
    <t>Леонтьева Татьяна Александровна</t>
  </si>
  <si>
    <t>На лечение Николь Леонтьевой - 2022 сбор 1</t>
  </si>
  <si>
    <t>На лечение Николь Леонтьевой - 2022 сбор 1 Итог</t>
  </si>
  <si>
    <t>Токарева Александра Владимировна</t>
  </si>
  <si>
    <t>Лучанова Татьяна Филимоновна</t>
  </si>
  <si>
    <t>Яцкович Дарья Викторовна</t>
  </si>
  <si>
    <t>Гончарова Анна Аркадьевна</t>
  </si>
  <si>
    <t>Темнова Лариса Николаевна</t>
  </si>
  <si>
    <t>Теуважукова Лаура Валерьевна</t>
  </si>
  <si>
    <t>ВАГИЗОВА МАРИНА СЕРГЕЕВНА</t>
  </si>
  <si>
    <t>25.10.2022</t>
  </si>
  <si>
    <t>26.10.2022</t>
  </si>
  <si>
    <t>Инкассация ящиков для благотворительных пожертвований, установленных на АЗС НефтегазКалининград, Приморское кольцо,4, 26.10.2022</t>
  </si>
  <si>
    <t>Вербовская Александра Витальевна</t>
  </si>
  <si>
    <t>ЧУРКИНА ЕЛЕНА ВЛАДИМИРОВНА</t>
  </si>
  <si>
    <t>Бабий Виктория Викторовна</t>
  </si>
  <si>
    <t>Гулюгина Татьяна Вадимовна</t>
  </si>
  <si>
    <t>Левина Юлия Юрьевна</t>
  </si>
  <si>
    <t>ВАСИЛЮК НАТАЛЬЯ ЮРЬЕВНА</t>
  </si>
  <si>
    <t>БОНДАРЕНКО ОЛЕГ ВИКТОРОВИЧ</t>
  </si>
  <si>
    <t>Вайкуль Валентина Ивановна</t>
  </si>
  <si>
    <t>Шульга Алла Анатольевна</t>
  </si>
  <si>
    <t>Чувашева Марина Михайловна</t>
  </si>
  <si>
    <t>Безгина Анастасия Валерьевна</t>
  </si>
  <si>
    <t>Черняк Юлия Владимировна</t>
  </si>
  <si>
    <t>Зимина Мария Николаевна</t>
  </si>
  <si>
    <t>Авраменко Татьяна Юрьевна</t>
  </si>
  <si>
    <t>Перепечай Оксана Григорьевна</t>
  </si>
  <si>
    <t>Эквайринг Сбербанк на сайте за 26.10.2022</t>
  </si>
  <si>
    <t>28.10.2022</t>
  </si>
  <si>
    <t>Чубарова Дарья Юрьевна</t>
  </si>
  <si>
    <t>Кузьмина Екатерина Петровна</t>
  </si>
  <si>
    <t>Шумейко Владимир Сергеевич</t>
  </si>
  <si>
    <t>БРЕДИХИН ЕВГЕНИЙ ВЛАДИМИРОВИЧ</t>
  </si>
  <si>
    <t>ВАСИЛЮК НАТАЛЬЯ НИКОЛАЕВНА</t>
  </si>
  <si>
    <t>Платонова Мария Алексеевна</t>
  </si>
  <si>
    <t>Бобкова Евгения Романовна</t>
  </si>
  <si>
    <t>Ти Татьяна Герасимовна</t>
  </si>
  <si>
    <t>Смирнова Юлия Владимировна</t>
  </si>
  <si>
    <t>Шеляг Дина Викторовна</t>
  </si>
  <si>
    <t>Павлова Динара Камильевна</t>
  </si>
  <si>
    <t>Васильева Татьяна Алексеевна</t>
  </si>
  <si>
    <t>Бирулина Светлана Сергеевна</t>
  </si>
  <si>
    <t>Белоусова Таисия Сергеевна</t>
  </si>
  <si>
    <t>Эквайринг Сбербанк на сайте за 27.10.2022</t>
  </si>
  <si>
    <r>
      <t xml:space="preserve">На лечение </t>
    </r>
    <r>
      <rPr>
        <b/>
        <sz val="10"/>
        <rFont val="Arial"/>
        <family val="2"/>
      </rPr>
      <t>Андрея Грушина - 2022 сбор 2</t>
    </r>
  </si>
  <si>
    <t>Андрей Грушин - сбор 2 - 2022</t>
  </si>
  <si>
    <t>Андрей Грушин - сбор 2 - 2022 Итог</t>
  </si>
  <si>
    <t>Эквайринг Сбербанк на сайте за 28.10.2022</t>
  </si>
  <si>
    <t>Инкассация ящиков для благотворительных пожертвований, установленных в ДМШ Д.Д.Шостаковича, Комсомольская,21, 28.10.2022</t>
  </si>
  <si>
    <t>Эквайринг Сбербанк на сайте за 29.10.2022</t>
  </si>
  <si>
    <t>31.10.2022</t>
  </si>
  <si>
    <t>Разоренова Раиса Валентиновна</t>
  </si>
  <si>
    <t>Голубева Станислава Михайловна</t>
  </si>
  <si>
    <t>Готина Екатерина Сергеевна</t>
  </si>
  <si>
    <t>Ермилова Ирина Ивановна</t>
  </si>
  <si>
    <t>Пятунина в в</t>
  </si>
  <si>
    <t>Шевчик Ольга Александровна</t>
  </si>
  <si>
    <t>Банденок Елена Юрьевна</t>
  </si>
  <si>
    <t>СЛАВИНА НАТАЛЬЯ МИХАЙЛОВНА</t>
  </si>
  <si>
    <t>КАЛИНИНГРАДСКИЙ МОРСКОЙ ЛИЦЕЙ</t>
  </si>
  <si>
    <t>Габсаттарова Зейтуна Шариповна</t>
  </si>
  <si>
    <t>Эквайринг Сбербанк на сайте за 30.10.2022</t>
  </si>
  <si>
    <t>01.11.2022</t>
  </si>
  <si>
    <t>Я и</t>
  </si>
  <si>
    <t>ТРЕГУБ ЛЮБОВЬ ВИКТОРОВНА</t>
  </si>
  <si>
    <t>Балесная Марина Юрьевна</t>
  </si>
  <si>
    <t>Песоцкая Антонина Петровна</t>
  </si>
  <si>
    <t>КАБАЕВ ДЕНИС ЛЕОНИДОВИЧ</t>
  </si>
  <si>
    <t>Филатов Николай Григорьевич</t>
  </si>
  <si>
    <t>Эквайринг Сбербанк на сайте за 31.10.2022</t>
  </si>
  <si>
    <t>Русанова Ирина Александровна</t>
  </si>
  <si>
    <t>Губина Вероника Вадимовна</t>
  </si>
  <si>
    <t>Эквайринг Сбербанк на сайте за 01.11.2022</t>
  </si>
  <si>
    <t>Жуйкова Лариса Вячеславовна</t>
  </si>
  <si>
    <t>ЗАМАНСКАЯ ОЛЬГА СЕРГЕЕВНА</t>
  </si>
  <si>
    <t>Эквайринг Сбербанк на сайте за 02.11.2022</t>
  </si>
  <si>
    <t>Эквайринг Сбербанк на сайте за 04.11.2022</t>
  </si>
  <si>
    <t>Инкассация ящиков для благотворительных пожертвований, установленных в СК "Юность", "Цифровое будущее", 06.11.2022</t>
  </si>
  <si>
    <t>07.11.2022</t>
  </si>
  <si>
    <t>Бабулина Валерия Сергеевна</t>
  </si>
  <si>
    <t>Ющенко Дмитрий Юрьевич</t>
  </si>
  <si>
    <t>Чаленко Юрий Александрович</t>
  </si>
  <si>
    <t>КРАВЦОВА ЯНИНА ЛЕОНИДОВНА</t>
  </si>
  <si>
    <t>Эквайринг Сбербанк на сайте за 06.11.2022</t>
  </si>
  <si>
    <t>08.11.2022</t>
  </si>
  <si>
    <t>Шипкаускене Елена Вячеславовна</t>
  </si>
  <si>
    <t>АЛЕКСАНДРОВА ЕЛЕНА ВАЛЕРЬЕВНА</t>
  </si>
  <si>
    <t>Мануйлов Евгений Алексеевич</t>
  </si>
  <si>
    <t>Опацкая Татьяна Васильевна</t>
  </si>
  <si>
    <r>
      <t xml:space="preserve">На лечение </t>
    </r>
    <r>
      <rPr>
        <b/>
        <sz val="10"/>
        <rFont val="Arial"/>
        <family val="2"/>
      </rPr>
      <t>Максима Шевцова - 2022 сбор 1</t>
    </r>
  </si>
  <si>
    <t>Максим Шевцов - сбор 1- 2022</t>
  </si>
  <si>
    <t>Максим Шевцов - сбор 1- 2022 Итог</t>
  </si>
  <si>
    <t>Инкассация ящиков для благотворительных пожертвований, установленных в школе №47 г.Калининграда, 02.11.2022</t>
  </si>
  <si>
    <t>ЗНАГОВАН РЕГИНА АЛЕКСЕЕВНА</t>
  </si>
  <si>
    <t>Чернецкая Татьяна Васильевна</t>
  </si>
  <si>
    <t>Озякова Екатерина Геннадьевна</t>
  </si>
  <si>
    <t>Сивченко Анжела Давидовна</t>
  </si>
  <si>
    <t>Эквайринг Сбербанк на сайте за 08.11.2022</t>
  </si>
  <si>
    <t>Куклин Дмитрий Сергеевич</t>
  </si>
  <si>
    <t>Казокене Татьяна Евгеньевна</t>
  </si>
  <si>
    <t>Парусова Антонина Владимировна</t>
  </si>
  <si>
    <t>Худалова Анна Олеговна</t>
  </si>
  <si>
    <t>Куличенко Кристина Николаевна</t>
  </si>
  <si>
    <t>Сушко Наталья</t>
  </si>
  <si>
    <t>Сабирова Татьяна Дмитриевна</t>
  </si>
  <si>
    <t>Басько Наталья Владимировна</t>
  </si>
  <si>
    <t>10.11.2022</t>
  </si>
  <si>
    <t>Пожертвования за 09.11.2022 на Добро Mail.ru</t>
  </si>
  <si>
    <t>Увайдова Ульяна Владимировна</t>
  </si>
  <si>
    <t>Чувакова Ирина Валерьевна</t>
  </si>
  <si>
    <t>Бутрим Татьяна Валентиновна</t>
  </si>
  <si>
    <t>Васюкова Римма Васильевна</t>
  </si>
  <si>
    <t>Шеенко Ольга Валерьевна</t>
  </si>
  <si>
    <t>Татарчук-Кузнецова Ирина Андреевна</t>
  </si>
  <si>
    <t>Лейба Виктория Александровна</t>
  </si>
  <si>
    <t>Колодько Николай Игоревич</t>
  </si>
  <si>
    <t>Богодист Александр Сергеевич</t>
  </si>
  <si>
    <t>Кособокова Светлана Романовна</t>
  </si>
  <si>
    <t>САЛЬДО ООО</t>
  </si>
  <si>
    <t>На лечение Максима Шевцова - 2022 сбор 1</t>
  </si>
  <si>
    <t>На лечение Максима Шевцова - 2022 сбор 1 Итог</t>
  </si>
  <si>
    <t>11.11.2022</t>
  </si>
  <si>
    <t>АЛЁШИН ВЯЧЕСЛАВ ДМИТРИЕВИЧ</t>
  </si>
  <si>
    <t>Батарина Елена Анатольевна</t>
  </si>
  <si>
    <t>Хаванская Наталья Владимировна</t>
  </si>
  <si>
    <t>Пахомова Вероника Петровна</t>
  </si>
  <si>
    <t>Клещина Анастасия Александровна</t>
  </si>
  <si>
    <t>РЕВА ЕКАТЕРИНА ВИТАЛЬЕВНА</t>
  </si>
  <si>
    <t>Теран Екатерина Викторовна</t>
  </si>
  <si>
    <t>Кириллова Милана</t>
  </si>
  <si>
    <t>ГИРЕНКОВ ЮРИЙ ВИКТОРОВИЧ</t>
  </si>
  <si>
    <t>Эквайринг Сбербанк на сайте за 11.11.2022</t>
  </si>
  <si>
    <t>Небесенко Надежда Анатольевна</t>
  </si>
  <si>
    <t>Васильева Ольга Николаевна</t>
  </si>
  <si>
    <t>Ниязгулова Людмила Михайловна</t>
  </si>
  <si>
    <t>Цветкова Екатерина Сергеевна</t>
  </si>
  <si>
    <t>Выжимов Антон Сергеевич</t>
  </si>
  <si>
    <t>НОВИКОВА КРИСТИНА ВЛАДИМИРОВНА</t>
  </si>
  <si>
    <t>Сташевская Ирина Сергеевна</t>
  </si>
  <si>
    <t>Смирнова Алёна Андреевна</t>
  </si>
  <si>
    <t>Галус Наталья Викторовна</t>
  </si>
  <si>
    <t>Эквайринг Сбербанк на сайте за 14.11.2022</t>
  </si>
  <si>
    <t>16.11.2022</t>
  </si>
  <si>
    <t>Андреева Лариса Валерьевна</t>
  </si>
  <si>
    <t>Ганкевич Михаил Леонидович</t>
  </si>
  <si>
    <t>Эквайринг Сбербанк на сайте за 15.11.2022</t>
  </si>
  <si>
    <t>ДЕМЧУК АЛЛА ВЛАДИМИРОВНА</t>
  </si>
  <si>
    <t>Бауэр Вера Александровна</t>
  </si>
  <si>
    <t>ЧЕРНЫШЕВА ТАТЬЯНА АЛЕКСАНДРОВНА</t>
  </si>
  <si>
    <t>Волкова Елена Владимировна</t>
  </si>
  <si>
    <t>ЕЛМАНОВ КИРИЛЛ ВАДИМОВИЧ</t>
  </si>
  <si>
    <t>Шевченко Ирина Николаевна</t>
  </si>
  <si>
    <t>Гасанова Калимат Маратовна</t>
  </si>
  <si>
    <t>18.11.2022</t>
  </si>
  <si>
    <t>Эквайринг Сбербанк на сайте за 17.11.2022</t>
  </si>
  <si>
    <t>Каштанова Юлия Сергеевна</t>
  </si>
  <si>
    <t>Пленкина Юлия Валерьевна</t>
  </si>
  <si>
    <t>СОКОЛОВА ЕЛЕНА АНДРЕЕВНА</t>
  </si>
  <si>
    <t>БРУСОВА ЕЛЕНА ВЛАДИМИРОВНА</t>
  </si>
  <si>
    <t>Эквайринг Сбербанк на сайте за 19.11.2022</t>
  </si>
  <si>
    <t>21.11.2022</t>
  </si>
  <si>
    <t>РОМАНЫЧЕВА ЕКАТЕРИНА СЕРГЕЕВНА</t>
  </si>
  <si>
    <t>Таран Юлия Владимировна</t>
  </si>
  <si>
    <t>Пожертвования за 20.11.2022 на Добро Mail.ru</t>
  </si>
  <si>
    <t>Щеглова Карина Олеговна</t>
  </si>
  <si>
    <t>Ташина Наталья Андреевна</t>
  </si>
  <si>
    <t>Фадеева Дарья Александровна</t>
  </si>
  <si>
    <t>Филимонова Светлана Анатольевна</t>
  </si>
  <si>
    <t>Пушкина Ольга Викторовна</t>
  </si>
  <si>
    <t>Изюмова Эльвира Альфридовна</t>
  </si>
  <si>
    <t>Эквайринг Сбербанк на сайте за 20.11.2022</t>
  </si>
  <si>
    <t>КУМУКОВА ОКСАНА ВИКТОРОВНА</t>
  </si>
  <si>
    <t>Красноштанова Елена Владимировна</t>
  </si>
  <si>
    <t>Стеблинская Юлия Вячеславовна</t>
  </si>
  <si>
    <t>КАРЯГИНА НАТАЛЬЯ ГЕННАДЬЕВНА</t>
  </si>
  <si>
    <t>Булдовская Юлия Витальевна</t>
  </si>
  <si>
    <t>Манжоленко Екатерина Леонидовна</t>
  </si>
  <si>
    <t>СИНЕТАР ЕВГЕНИЯ ВИКТОРОВНА</t>
  </si>
  <si>
    <t>ШАРАЕВА ДИЯНА АДИКОВНА</t>
  </si>
  <si>
    <t>Инкассация ящиков для благотворительных пожертвований, установленных в офисе компании "Евролак", 14.11.2022</t>
  </si>
  <si>
    <t>Инкассация ящиков для благотворительных пожертвований, установленных в офисе БФ "Берег надежды", 10.11.2022</t>
  </si>
  <si>
    <t>22.11.2022</t>
  </si>
  <si>
    <t>Дубровин Александр Александрович</t>
  </si>
  <si>
    <t>Балалыкина Мария Юрьевна</t>
  </si>
  <si>
    <t>ЮСЕНКОВА АНЖЕЛИКА НИКОЛАЕВНА</t>
  </si>
  <si>
    <t>Кепша Светлана Викторовна</t>
  </si>
  <si>
    <t>Никитина Наталья Николаевна</t>
  </si>
  <si>
    <t>Шершнёва Ольга Николаевна</t>
  </si>
  <si>
    <t>МАКСИМОВА ЕКАТЕРИНА МИХАЙЛОВНА</t>
  </si>
  <si>
    <t>Латышонок Елена Геннадьевна</t>
  </si>
  <si>
    <t>Залесская Тамара Алексеевна</t>
  </si>
  <si>
    <t>КОТЛЯРОВИЧ НАДЕЖДА ВЛАДИМИРОВНА</t>
  </si>
  <si>
    <t>ДУДНИК РИММА ИГОРЕВНА</t>
  </si>
  <si>
    <t>23.11.2022</t>
  </si>
  <si>
    <t>Рамазанов Бахрам</t>
  </si>
  <si>
    <t>Еременко Наталья Федоровна</t>
  </si>
  <si>
    <t>Гребенникова Александра Юрьевна</t>
  </si>
  <si>
    <t>Панфилова Ольга Владимировна</t>
  </si>
  <si>
    <t>Колодина Светлана Анатольевна</t>
  </si>
  <si>
    <t>ЛЮБОКУЙ ЕВГЕНИЯ ВЛАДИМИРОВНА</t>
  </si>
  <si>
    <t>Карпенкова Лариса Валерьевна</t>
  </si>
  <si>
    <t>ЧЕРНИЙ ТАТЬЯНА АЛЕКСАНДРОВНА</t>
  </si>
  <si>
    <t>24.11.2022</t>
  </si>
  <si>
    <t>Погожев Михаил Алексеевич</t>
  </si>
  <si>
    <t>Эквайринг Сбербанк на сайте за 23.11.2022</t>
  </si>
  <si>
    <t>Новикова Яна Витальевна</t>
  </si>
  <si>
    <t>ТЕРЕШКО МАРИНА НИКОЛАЕВНА</t>
  </si>
  <si>
    <t>25.11.2022</t>
  </si>
  <si>
    <t>Агеева Ольга Олеговна</t>
  </si>
  <si>
    <t>БУЗАЕВ СЕРГЕЙ ЛЕОНИДОВИЧ</t>
  </si>
  <si>
    <t>Кочергина Виолетта Николаевна</t>
  </si>
  <si>
    <t>АГЛИУЛИНА АННА АЛЕКСАНДРОВНА</t>
  </si>
  <si>
    <t>ГУТОР НАДЕЖДА ВИКТОРОВНА</t>
  </si>
  <si>
    <t>СМИЛИНА СВЕТЛАНА МИХАЙЛОВНА</t>
  </si>
  <si>
    <t>Красикова Пелагея Викторовна</t>
  </si>
  <si>
    <t>Михеева Ирина Владимировна</t>
  </si>
  <si>
    <t>1-Я ЛИФТОВАЯ КОМПАНИЯ ООО</t>
  </si>
  <si>
    <t>ТИМОФЕЕВА АННА МИХАЙЛОВНА</t>
  </si>
  <si>
    <t>ЖАРАВИНА АННА ВЛАДИМИРОВНА</t>
  </si>
  <si>
    <t>Борлакова Эльвира Маратовна</t>
  </si>
  <si>
    <t>ПЯТЕНКО ТАТЬЯНА ВИКТОРОВНА</t>
  </si>
  <si>
    <t>ШАХОВА ТАТЬЯНА СЕРГЕЕВНА</t>
  </si>
  <si>
    <t>Инкассация ящиков для благотворительных пожертвований, установленных в инфоцентре г.Зеленоградска, 26.11.2022</t>
  </si>
  <si>
    <t>28.11.2022</t>
  </si>
  <si>
    <t>Евгеньева Наталья Павловна</t>
  </si>
  <si>
    <t>Иванова Мария Александровна</t>
  </si>
  <si>
    <t>Ардашева Ирина Станиславовна</t>
  </si>
  <si>
    <t>СЕНИК ИРИНА ВСЕВОЛОДОВНА</t>
  </si>
  <si>
    <t>Китаева Эвелина Хасановна</t>
  </si>
  <si>
    <t>ЯЦЕНКО АНАСТАСИЯ ВИКТОРОВНА</t>
  </si>
  <si>
    <t>СМИРНОВА ОЛЬГА СТАНИСЛАВОВНА</t>
  </si>
  <si>
    <t>Гоман Сергей Станиславович</t>
  </si>
  <si>
    <t>Мкртчян Лусине Максимовна</t>
  </si>
  <si>
    <t>Никифорова Анна Сергеевна</t>
  </si>
  <si>
    <t>Сасин Кирилл Русланович</t>
  </si>
  <si>
    <t>Рахманова Рената Ахатовна</t>
  </si>
  <si>
    <t>Аверьянова Кристина Владиславовна</t>
  </si>
  <si>
    <t>Макаревич Мария Николаевна</t>
  </si>
  <si>
    <t>Семернина Ирина Юрьевна</t>
  </si>
  <si>
    <t>Немтинов Евгений Алексеевич</t>
  </si>
  <si>
    <t>Степнова Юлия Владимировна</t>
  </si>
  <si>
    <t>ТИТОВЕЦ СВЕТЛАНА ВЛАДИМИРОВНА</t>
  </si>
  <si>
    <t>29.11.2022</t>
  </si>
  <si>
    <t>Нуруллоев Бахтиёр Шерзодович</t>
  </si>
  <si>
    <t>ШКЛЯР АНАСТАСИЯ ВЯЧЕСЛАВОВНА</t>
  </si>
  <si>
    <t>Украинец Людмила Борисовна</t>
  </si>
  <si>
    <t>Ефремов Дмитрий Сергеевич</t>
  </si>
  <si>
    <t>Лобзова Дарья Александровна</t>
  </si>
  <si>
    <t>БЕРЕЗИНА ЕЛЕНА ВАЛЕРЬЕВНА</t>
  </si>
  <si>
    <t>Жаркова Екатерина Александровна</t>
  </si>
  <si>
    <t>Калашникова Сусанна Арменаковна</t>
  </si>
  <si>
    <t>Карноза Нина Сергеевна</t>
  </si>
  <si>
    <t>Долгова Светлана Анатольевна</t>
  </si>
  <si>
    <t>Табакова Валентина Михайловна</t>
  </si>
  <si>
    <t>Паршукова Наталья Валентиновна</t>
  </si>
  <si>
    <t>Довнар Антон Александрович</t>
  </si>
  <si>
    <t>ПАЦЕРА ЕВГЕНИЯ АЛЕКСАНДРОВНА</t>
  </si>
  <si>
    <t>30.11.2022</t>
  </si>
  <si>
    <t>Асоцкая Ксения Игоревна</t>
  </si>
  <si>
    <t>Передериенко Екатерина Михайловна</t>
  </si>
  <si>
    <t>КИСЕНКО ТАТЬЯНА СЕРГЕЕВНА</t>
  </si>
  <si>
    <t>КОНОНЧУК ОКСАНА ЮРЬЕВНА</t>
  </si>
  <si>
    <t>Доронина Виолетта Сергеевна</t>
  </si>
  <si>
    <t>МЕШАЛКИНА ЕЛЕНА ВАЛЕРЬЕВНА</t>
  </si>
  <si>
    <t>СУВОРОВА ЕЛИЗАВЕТА РОМАНОВНА</t>
  </si>
  <si>
    <t>Эквайринг Сбербанк на сайте за 29.11.2022</t>
  </si>
  <si>
    <t>Тюшкова Юлия Владимировна</t>
  </si>
  <si>
    <t>01.12.2022</t>
  </si>
  <si>
    <t>Соколенко Татьяна Николаевна</t>
  </si>
  <si>
    <t>Ландо Александра Михайловна</t>
  </si>
  <si>
    <t>Эквайринг Сбербанк на сайте за 30.11.2022</t>
  </si>
  <si>
    <t>Писарева Анастасия Петровна</t>
  </si>
  <si>
    <t>Матвеев Владислав Владимирович</t>
  </si>
  <si>
    <t>РЕКЕЧИНСКАЯ НАДЕЖДА МИХАЙЛОВНА</t>
  </si>
  <si>
    <t>ЛЮБИМОВА ОЛЬГА ЮРЬЕВНА</t>
  </si>
  <si>
    <t>Камалова Ирина Валерьевна</t>
  </si>
  <si>
    <t>Смирнова Елена Адольфовна</t>
  </si>
  <si>
    <t>Литвинова Ольга Николаевна</t>
  </si>
  <si>
    <t>ЛОБАСЕВА ЛЮДМИЛА АЛЕКСЕЕВНА</t>
  </si>
  <si>
    <t>Макаров Андрей Григорьевич</t>
  </si>
  <si>
    <t>Эквайринг Сбербанк на сайте за 01.12.2022</t>
  </si>
  <si>
    <t>Ермакова Алла Константиновна</t>
  </si>
  <si>
    <t>Легачёва Елена Владимировна</t>
  </si>
  <si>
    <t>Кравченко Дарья Сергеевна</t>
  </si>
  <si>
    <t>АВАНТАЖ-КАПИТАЛ ООО</t>
  </si>
  <si>
    <t>Фролихина Лариса Ивановна</t>
  </si>
  <si>
    <t>ЧАБАН ЕЛЕНА АНАТОЛЬЕВНА</t>
  </si>
  <si>
    <t>ЗАЙЦЕВА ТАТЬЯНА НИКОЛАЕВНА</t>
  </si>
  <si>
    <t>Эквайринг Сбербанк на сайте за 02.12.2022</t>
  </si>
  <si>
    <t>Инкассация ящиков для благотворительных пожертвований, установленных в гимназии №40 г.Калининграда, 02.12.2022</t>
  </si>
  <si>
    <t>05.12.2022</t>
  </si>
  <si>
    <t>Подобедова Светлана Игоревна</t>
  </si>
  <si>
    <t>Труфанова Анастасия Николаевна</t>
  </si>
  <si>
    <t>Дрибас Анна Александровна</t>
  </si>
  <si>
    <t>Фонарева Ольга Александровна</t>
  </si>
  <si>
    <t>Гостищев Константин Викторович</t>
  </si>
  <si>
    <t>АГАФОНОВА ВИКТОРИЯ НИКОЛАЕВНА</t>
  </si>
  <si>
    <t>Терещенко Анастасия Васильевна</t>
  </si>
  <si>
    <t>Назарова Юлия Васильевна</t>
  </si>
  <si>
    <t>Жертвователь пожелал остатться анонимным</t>
  </si>
  <si>
    <t>ВОРОНИНА АННА АНАТОЛЬЕВНА</t>
  </si>
  <si>
    <t>Коваленко Дмитрий Александрович</t>
  </si>
  <si>
    <t>06.12.2022</t>
  </si>
  <si>
    <t>Эквайринг Сбербанк на сайте за 05.12.2022</t>
  </si>
  <si>
    <t>БРЕВНОВА ТАТЬЯНА ЮРЬЕВНА</t>
  </si>
  <si>
    <t>Павленко Елена Геннадьевна</t>
  </si>
  <si>
    <t>ЛЕДОВСКИХ АНЖЕЛА АЛЕКСЕЕВНА</t>
  </si>
  <si>
    <t>ОНИЩУК ВИКТОРИЯ ВАЛЕНТИНОВНА</t>
  </si>
  <si>
    <t>Эквайринг Сбербанк на сайте за 06.12.2022</t>
  </si>
  <si>
    <t>07.12.2022</t>
  </si>
  <si>
    <t>Бужинская Светлана Викторовна</t>
  </si>
  <si>
    <t>Горбушина Ольга Валерьевна</t>
  </si>
  <si>
    <t>Ребезов Игорь Алексеевич</t>
  </si>
  <si>
    <t>МЕНГО АЛЕКСАНДРА СЕРГЕЕВНА</t>
  </si>
  <si>
    <t>Молдован Елена Владимировна</t>
  </si>
  <si>
    <t>Лукинова Елена Владимировна</t>
  </si>
  <si>
    <t>08.12.2022</t>
  </si>
  <si>
    <t>Новичихина Алина Евгеньевна</t>
  </si>
  <si>
    <t>КПД-КАЛИНИНГРАД ООО</t>
  </si>
  <si>
    <t>Эквайринг Сбербанк на сайте за 07.12.2022</t>
  </si>
  <si>
    <t>Баласанян Мариам Геннадьевна</t>
  </si>
  <si>
    <t>Лобынцев Максим Александрович</t>
  </si>
  <si>
    <t>09.12.2022</t>
  </si>
  <si>
    <t>Бажанов Сергей Сергеевич</t>
  </si>
  <si>
    <t>Тихонова Ольга Михайловна</t>
  </si>
  <si>
    <t>Зарицкий Дмитрий Адикович</t>
  </si>
  <si>
    <t>Саркисян Армен Левонович</t>
  </si>
  <si>
    <t>Гриневич Наталья Владимировна</t>
  </si>
  <si>
    <t>ГРЕЧИНА ЕЛЕНА МИХАЙЛОВНА</t>
  </si>
  <si>
    <t>Эквайринг Сбербанк на сайте за 10.12.2022</t>
  </si>
  <si>
    <t>Биндасов Валентин Михайлович</t>
  </si>
  <si>
    <t>Шумарина Ольга Валерьевна</t>
  </si>
  <si>
    <t>12.12.2022</t>
  </si>
  <si>
    <t>ГОНЧАРУК ЛЮДМИЛА АЛЕКСАНДРОВНА</t>
  </si>
  <si>
    <t>Барвинская Виктория Александровна</t>
  </si>
  <si>
    <t>Маслёнкова Анастасия Сергеевна</t>
  </si>
  <si>
    <t>Тузов Дмитрий Евгеньевич</t>
  </si>
  <si>
    <t>Козлова Ольга Валерьевна</t>
  </si>
  <si>
    <t>СОБОЛЕВА ИРИНА ЕВГЕНЬЕВНА</t>
  </si>
  <si>
    <t>13.12.2022</t>
  </si>
  <si>
    <t>СЕМАЕВА НАТАЛЬЯ ВИКТОРОВНА</t>
  </si>
  <si>
    <t>Эквайринг Сбербанк на сайте за 12.12.2022</t>
  </si>
  <si>
    <t>Никитина Светлана Игоревна</t>
  </si>
  <si>
    <t>КОМАРОВА ИРИНА АНАТОЛЬЕВНА</t>
  </si>
  <si>
    <t>АФАНАСЬЕВА ЛЮДМИЛА СЕРГЕЕВНА</t>
  </si>
  <si>
    <t>Гненный Сергей Владимирович (ИП)</t>
  </si>
  <si>
    <t>МАСЛЕННИКОВА ТАТЬЯНА ВЛАДИМИРОВНА</t>
  </si>
  <si>
    <t>Илларионова Мария Николаевна</t>
  </si>
  <si>
    <t>Полянина Ирина Федоровна</t>
  </si>
  <si>
    <t>МОЛОДЫХ ЛАРИСА ВЛАДИМИРОВНА</t>
  </si>
  <si>
    <r>
      <t>На марафон "</t>
    </r>
    <r>
      <rPr>
        <b/>
        <sz val="10"/>
        <rFont val="Arial"/>
        <family val="2"/>
      </rPr>
      <t>Ты нам нужен!" 2021</t>
    </r>
  </si>
  <si>
    <t>Эквайринг Сбербанк на сайте за 15.12.2022</t>
  </si>
  <si>
    <t>Коробцева Евгения Анатольевна</t>
  </si>
  <si>
    <t>РЫБАЧЕНКО МАРИНА АНАТОЛЬЕВНА</t>
  </si>
  <si>
    <t>ТХАМОКОВ РУСТАМ ВЛАДИСЛАВОВИЧ</t>
  </si>
  <si>
    <t>СИТИНА ЭЛИНА НИКОЛАЕВНА</t>
  </si>
  <si>
    <t>Эквайринг Сбербанк на сайте за 17.12.2022</t>
  </si>
  <si>
    <t>ДРОБКОВ АРТЕМ БОРИСОВИЧ</t>
  </si>
  <si>
    <t>20.12.2022</t>
  </si>
  <si>
    <t>Самсонова Анастасия Евгеньевна</t>
  </si>
  <si>
    <t>Сухарева Светлана Николаевна</t>
  </si>
  <si>
    <t>Панчехина Наталья Евгеньевна</t>
  </si>
  <si>
    <t>ШИРЯЕВ АНДРЕЙ ВЛАДИМИРОВИЧ</t>
  </si>
  <si>
    <t>21.12.2022</t>
  </si>
  <si>
    <t>ЧЕГАНОВА ВАЛЕРИЯ ВЛАДИМИРОВНА</t>
  </si>
  <si>
    <t>Крючко Екатерина Александровна</t>
  </si>
  <si>
    <t>КОВАЛЕВА МАРИЯ ВИКТОРОВНА</t>
  </si>
  <si>
    <t>Эквайринг Сбербанк на сайте за 20.12.2022</t>
  </si>
  <si>
    <t>Жбакова Елена Васильевна</t>
  </si>
  <si>
    <t>Лагуткина Елена Федоровна</t>
  </si>
  <si>
    <t>22.12.2022</t>
  </si>
  <si>
    <t>ОХРИМЕНКО ОКСАНА РОДИОНОВНА</t>
  </si>
  <si>
    <t>Охотская Наталия Эдуардовна</t>
  </si>
  <si>
    <t>Плотникова Юлия Викторовна</t>
  </si>
  <si>
    <t>Пожертвования за 20.12.2022 на Добро Mail.ru</t>
  </si>
  <si>
    <t>СОСНОВСКАЯ АНАСТАСИЯ АНДРЕЕВНА</t>
  </si>
  <si>
    <t>Галатина Елена Владимировна</t>
  </si>
  <si>
    <t>Белобров Никита Александрович</t>
  </si>
  <si>
    <t>Эквайринг Сбербанк на сайте за 24.12.2022</t>
  </si>
  <si>
    <t>ИП ГОРЯИНОВ ПАВЕЛ ПЕТРОВИЧ</t>
  </si>
  <si>
    <t>"Ты нам нужен!" 2022</t>
  </si>
  <si>
    <t>БЕЛЬГЕР ОЛЬГА ГЕННАДЬЕВНА</t>
  </si>
  <si>
    <t>СПБ ГБУЗ ДГМКЦ ВМТ ИМ. К.А. РАУХФУСА</t>
  </si>
  <si>
    <t>На лечение Ромы Щабло - 2022 сбор 1</t>
  </si>
  <si>
    <t>"Ты нам нужен!" 2022 Итог</t>
  </si>
  <si>
    <t>На лечение Ромы Щабло - 2022 сбор 1 Итог</t>
  </si>
  <si>
    <t>ТИМОФЕЕВА ЖАННА КОНСТАНТИНОВНА</t>
  </si>
  <si>
    <t>Кушнарева Олеся Валерьевна</t>
  </si>
  <si>
    <t>Багитжанова Айсана Аманжановна</t>
  </si>
  <si>
    <t>Эквайринг Сбербанк на сайте за 26.12.2022</t>
  </si>
  <si>
    <t>СТЕПАНКОВ ЛЮБОМИР АЛЕКСАНДРОВИ</t>
  </si>
  <si>
    <t>Борохова Юлия Вячеславовна</t>
  </si>
  <si>
    <t>СЕЛИНА СВЕТЛАНА ЕВГЕНЬЕВНА</t>
  </si>
  <si>
    <t>ОБЩЕСТВО С ОГРАНИЧЕННОЙ ОТВЕТСТВЕННОСТЬЮ "СВЕТЛОГОРСК-СТРОЙ"</t>
  </si>
  <si>
    <t>АНО "БАЛТИЙСКИЙ ЦЕНТР РАЗВИТИЯ ПРОМЫШЛЕННОГО ТУРИЗМА "ИНДУСТРИЯ"</t>
  </si>
  <si>
    <t>Эквайринг Сбербанк на сайте за 27.12.2022</t>
  </si>
  <si>
    <t>Шалягина Елена Юрьевна</t>
  </si>
  <si>
    <t>Мельников Алексей Михайлович</t>
  </si>
  <si>
    <t>Гайналь Татьяна Васильевна</t>
  </si>
  <si>
    <t>ЛОСИЦКАЯ НАТАЛЬЯ НИКОЛАЕВНА</t>
  </si>
  <si>
    <t>Злата Морозова - сбор 1- 2022</t>
  </si>
  <si>
    <r>
      <t xml:space="preserve">На лечение </t>
    </r>
    <r>
      <rPr>
        <b/>
        <sz val="10"/>
        <rFont val="Arial"/>
        <family val="2"/>
      </rPr>
      <t>Златы Морозовой - 2022 сбор 1</t>
    </r>
  </si>
  <si>
    <t>Злата Морозова - сбор 1- 2022 Итог</t>
  </si>
  <si>
    <t>ПРОКОЩЕНКОВА ЕЛЕНА ВЛАДИМИРОВНА</t>
  </si>
  <si>
    <t>Эквайринг Сбербанк на сайте за 29.12.2022</t>
  </si>
  <si>
    <t>Эквайринг Сбербанк на сайте за 30.12.2022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</si>
</sst>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dd/mm/yy"/>
    <numFmt numFmtId="167" formatCode="#,##0.00_р_."/>
    <numFmt numFmtId="168" formatCode="mmm/yyyy"/>
    <numFmt numFmtId="169" formatCode="dd\.mm\.yyyy"/>
    <numFmt numFmtId="170" formatCode="#,##0.00\ _₽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0" borderId="0" applyNumberFormat="0" applyFill="0" applyBorder="0" applyProtection="0">
      <alignment horizontal="left"/>
    </xf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7" fontId="4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14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left" vertical="top"/>
    </xf>
    <xf numFmtId="166" fontId="8" fillId="0" borderId="14" xfId="0" applyNumberFormat="1" applyFont="1" applyBorder="1" applyAlignment="1">
      <alignment horizontal="left" vertical="center" wrapText="1"/>
    </xf>
    <xf numFmtId="166" fontId="8" fillId="0" borderId="15" xfId="0" applyNumberFormat="1" applyFont="1" applyBorder="1" applyAlignment="1">
      <alignment horizontal="left" vertical="center" wrapText="1"/>
    </xf>
    <xf numFmtId="14" fontId="8" fillId="0" borderId="18" xfId="0" applyNumberFormat="1" applyFont="1" applyBorder="1" applyAlignment="1">
      <alignment horizontal="left" vertical="center" wrapText="1"/>
    </xf>
    <xf numFmtId="14" fontId="8" fillId="0" borderId="19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8" fillId="0" borderId="19" xfId="0" applyFont="1" applyBorder="1" applyAlignment="1">
      <alignment wrapText="1"/>
    </xf>
    <xf numFmtId="14" fontId="8" fillId="0" borderId="19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7" fillId="0" borderId="19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165" fontId="7" fillId="0" borderId="26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7" fillId="0" borderId="16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14" fontId="8" fillId="0" borderId="19" xfId="0" applyNumberFormat="1" applyFont="1" applyBorder="1" applyAlignment="1">
      <alignment horizontal="left"/>
    </xf>
    <xf numFmtId="0" fontId="7" fillId="0" borderId="22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65" fontId="3" fillId="33" borderId="16" xfId="0" applyNumberFormat="1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165" fontId="3" fillId="0" borderId="16" xfId="0" applyNumberFormat="1" applyFont="1" applyBorder="1" applyAlignment="1">
      <alignment horizontal="right"/>
    </xf>
    <xf numFmtId="14" fontId="7" fillId="0" borderId="19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7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left" vertical="top"/>
    </xf>
    <xf numFmtId="0" fontId="3" fillId="0" borderId="31" xfId="0" applyFont="1" applyBorder="1" applyAlignment="1">
      <alignment/>
    </xf>
    <xf numFmtId="0" fontId="7" fillId="0" borderId="28" xfId="0" applyFont="1" applyBorder="1" applyAlignment="1">
      <alignment horizontal="center"/>
    </xf>
    <xf numFmtId="165" fontId="3" fillId="33" borderId="28" xfId="0" applyNumberFormat="1" applyFont="1" applyFill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8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165" fontId="7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7" fillId="0" borderId="36" xfId="0" applyFont="1" applyBorder="1" applyAlignment="1">
      <alignment/>
    </xf>
    <xf numFmtId="14" fontId="8" fillId="0" borderId="28" xfId="0" applyNumberFormat="1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38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0" fillId="0" borderId="19" xfId="0" applyNumberFormat="1" applyBorder="1" applyAlignment="1">
      <alignment/>
    </xf>
    <xf numFmtId="165" fontId="3" fillId="0" borderId="15" xfId="0" applyNumberFormat="1" applyFont="1" applyBorder="1" applyAlignment="1">
      <alignment horizontal="right"/>
    </xf>
    <xf numFmtId="165" fontId="3" fillId="33" borderId="16" xfId="0" applyNumberFormat="1" applyFont="1" applyFill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165" fontId="3" fillId="33" borderId="16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14" fontId="0" fillId="0" borderId="28" xfId="0" applyNumberForma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170" fontId="0" fillId="0" borderId="28" xfId="0" applyNumberFormat="1" applyBorder="1" applyAlignment="1">
      <alignment horizontal="right" vertical="top" wrapText="1"/>
    </xf>
    <xf numFmtId="0" fontId="0" fillId="0" borderId="45" xfId="0" applyFont="1" applyBorder="1" applyAlignment="1">
      <alignment horizontal="center"/>
    </xf>
    <xf numFmtId="164" fontId="0" fillId="0" borderId="45" xfId="0" applyNumberFormat="1" applyBorder="1" applyAlignment="1">
      <alignment/>
    </xf>
    <xf numFmtId="164" fontId="0" fillId="0" borderId="45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164" fontId="0" fillId="0" borderId="45" xfId="0" applyNumberFormat="1" applyFont="1" applyBorder="1" applyAlignment="1">
      <alignment horizontal="center"/>
    </xf>
    <xf numFmtId="170" fontId="0" fillId="0" borderId="45" xfId="0" applyNumberFormat="1" applyBorder="1" applyAlignment="1">
      <alignment/>
    </xf>
    <xf numFmtId="43" fontId="0" fillId="0" borderId="45" xfId="0" applyNumberFormat="1" applyBorder="1" applyAlignment="1">
      <alignment horizontal="right"/>
    </xf>
    <xf numFmtId="164" fontId="2" fillId="0" borderId="28" xfId="0" applyNumberFormat="1" applyFont="1" applyBorder="1" applyAlignment="1">
      <alignment/>
    </xf>
    <xf numFmtId="170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2" fillId="0" borderId="45" xfId="0" applyFont="1" applyBorder="1" applyAlignment="1">
      <alignment horizontal="center"/>
    </xf>
    <xf numFmtId="43" fontId="0" fillId="0" borderId="45" xfId="0" applyNumberFormat="1" applyBorder="1" applyAlignment="1">
      <alignment/>
    </xf>
    <xf numFmtId="170" fontId="0" fillId="0" borderId="28" xfId="0" applyNumberFormat="1" applyFont="1" applyBorder="1" applyAlignment="1">
      <alignment horizontal="right" vertical="top" wrapText="1"/>
    </xf>
    <xf numFmtId="0" fontId="8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8" fillId="0" borderId="16" xfId="0" applyFont="1" applyBorder="1" applyAlignment="1">
      <alignment horizontal="left" vertical="center" wrapText="1"/>
    </xf>
    <xf numFmtId="165" fontId="3" fillId="0" borderId="28" xfId="0" applyNumberFormat="1" applyFont="1" applyBorder="1" applyAlignment="1">
      <alignment/>
    </xf>
    <xf numFmtId="0" fontId="8" fillId="0" borderId="4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64" fontId="0" fillId="0" borderId="45" xfId="0" applyNumberFormat="1" applyFont="1" applyBorder="1" applyAlignment="1">
      <alignment horizontal="right"/>
    </xf>
    <xf numFmtId="0" fontId="0" fillId="0" borderId="45" xfId="0" applyBorder="1" applyAlignment="1">
      <alignment horizontal="right"/>
    </xf>
    <xf numFmtId="43" fontId="2" fillId="0" borderId="28" xfId="0" applyNumberFormat="1" applyFont="1" applyBorder="1" applyAlignment="1">
      <alignment horizontal="right"/>
    </xf>
    <xf numFmtId="164" fontId="49" fillId="0" borderId="45" xfId="0" applyNumberFormat="1" applyFont="1" applyBorder="1" applyAlignment="1">
      <alignment horizontal="right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4" fontId="0" fillId="0" borderId="28" xfId="0" applyNumberFormat="1" applyBorder="1" applyAlignment="1">
      <alignment horizontal="right" vertical="top" wrapText="1"/>
    </xf>
    <xf numFmtId="164" fontId="0" fillId="0" borderId="45" xfId="0" applyNumberFormat="1" applyBorder="1" applyAlignment="1">
      <alignment horizontal="right"/>
    </xf>
    <xf numFmtId="0" fontId="0" fillId="0" borderId="28" xfId="0" applyFont="1" applyBorder="1" applyAlignment="1">
      <alignment horizontal="left" vertical="top" wrapText="1"/>
    </xf>
    <xf numFmtId="165" fontId="3" fillId="0" borderId="28" xfId="0" applyNumberFormat="1" applyFont="1" applyBorder="1" applyAlignment="1">
      <alignment horizontal="right"/>
    </xf>
    <xf numFmtId="0" fontId="3" fillId="0" borderId="28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165" fontId="3" fillId="0" borderId="28" xfId="0" applyNumberFormat="1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14" fontId="8" fillId="0" borderId="28" xfId="0" applyNumberFormat="1" applyFont="1" applyBorder="1" applyAlignment="1">
      <alignment horizontal="left" vertical="top" wrapText="1"/>
    </xf>
    <xf numFmtId="164" fontId="0" fillId="0" borderId="45" xfId="0" applyNumberFormat="1" applyFont="1" applyFill="1" applyBorder="1" applyAlignment="1">
      <alignment horizontal="center"/>
    </xf>
    <xf numFmtId="164" fontId="0" fillId="0" borderId="45" xfId="0" applyNumberFormat="1" applyFill="1" applyBorder="1" applyAlignment="1">
      <alignment/>
    </xf>
    <xf numFmtId="0" fontId="0" fillId="0" borderId="45" xfId="0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сводной таблицы" xfId="49"/>
    <cellStyle name="Значение сводной таблицы" xfId="50"/>
    <cellStyle name="Итог" xfId="51"/>
    <cellStyle name="Категория сводной таблицы" xfId="52"/>
    <cellStyle name="Контрольная ячейка" xfId="53"/>
    <cellStyle name="Название" xfId="54"/>
    <cellStyle name="Нейтральный" xfId="55"/>
    <cellStyle name="Плохой" xfId="56"/>
    <cellStyle name="Поле сводной таблицы" xfId="57"/>
    <cellStyle name="Пояснение" xfId="58"/>
    <cellStyle name="Примечание" xfId="59"/>
    <cellStyle name="Percent" xfId="60"/>
    <cellStyle name="Результат сводной таблицы" xfId="61"/>
    <cellStyle name="Связанная ячейка" xfId="62"/>
    <cellStyle name="Текст предупреждения" xfId="63"/>
    <cellStyle name="Угол сводной таблицы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4:G24" sheet="Покупки Добрый Магазин"/>
  </cacheSource>
  <cacheFields count="7">
    <cacheField name="Дата">
      <sharedItems containsDate="1" containsString="0" containsBlank="1" containsMixedTypes="0" count="2">
        <d v="2016-08-04T00:00:00.000"/>
        <m/>
      </sharedItems>
    </cacheField>
    <cacheField name="Фамилия / Наименование компании">
      <sharedItems containsBlank="1" containsMixedTypes="0" count="2">
        <s v="Финагина"/>
        <m/>
      </sharedItems>
    </cacheField>
    <cacheField name="Имя">
      <sharedItems containsMixedTypes="0"/>
    </cacheField>
    <cacheField name="Отчество">
      <sharedItems containsMixedTypes="0"/>
    </cacheField>
    <cacheField name="Сумма">
      <sharedItems containsMixedTypes="1" containsNumber="1" containsInteger="1"/>
    </cacheField>
    <cacheField name="Товар">
      <sharedItems containsBlank="1" containsMixedTypes="0" count="2">
        <s v="Сувенир Кружка"/>
        <m/>
      </sharedItems>
    </cacheField>
    <cacheField name="Назначение платежа">
      <sharedItems containsMixedTypes="0" count="2">
        <s v="Катя Грошева"/>
        <s v="Уставная деятельность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F90" sheet="Данные Проценты_2022"/>
  </cacheSource>
  <cacheFields count="6">
    <cacheField name="Дата">
      <sharedItems containsDate="1" containsString="0" containsBlank="1" containsMixedTypes="0" count="172">
        <d v="2022-01-14T00:00:00.000"/>
        <d v="2022-01-20T00:00:00.000"/>
        <d v="2022-02-28T00:00:00.000"/>
        <d v="2022-04-15T00:00:00.000"/>
        <d v="2022-05-04T00:00:00.000"/>
        <d v="2022-05-27T00:00:00.000"/>
        <d v="2022-06-27T00:00:00.000"/>
        <d v="2022-06-30T00:00:00.000"/>
        <d v="2022-08-01T00:00:00.000"/>
        <d v="2022-09-05T00:00:00.000"/>
        <d v="2022-10-10T00:00:00.000"/>
        <d v="2022-11-10T00:00:00.000"/>
        <d v="2022-12-02T00:00:00.000"/>
        <d v="2022-12-16T00:00:00.000"/>
        <m/>
        <d v="2014-02-28T00:00:00.000"/>
        <d v="2015-05-05T00:00:00.000"/>
        <d v="2017-11-30T00:00:00.000"/>
        <d v="2018-10-25T00:00:00.000"/>
        <d v="2018-04-26T00:00:00.000"/>
        <d v="2021-01-11T00:00:00.000"/>
        <d v="2019-08-08T00:00:00.000"/>
        <d v="2021-09-20T00:00:00.000"/>
        <d v="2015-06-29T00:00:00.000"/>
        <d v="2017-08-01T00:00:00.000"/>
        <d v="2019-05-31T00:00:00.000"/>
        <d v="2014-08-13T00:00:00.000"/>
        <d v="2015-03-26T00:00:00.000"/>
        <d v="2015-12-21T00:00:00.000"/>
        <d v="2018-10-11T00:00:00.000"/>
        <d v="2015-11-09T00:00:00.000"/>
        <d v="2014-11-28T00:00:00.000"/>
        <d v="2015-07-01T00:00:00.000"/>
        <d v="2017-01-09T00:00:00.000"/>
        <d v="2021-05-24T00:00:00.000"/>
        <d v="2021-09-06T00:00:00.000"/>
        <d v="2015-06-15T00:00:00.000"/>
        <d v="2016-07-01T00:00:00.000"/>
        <d v="2018-01-09T00:00:00.000"/>
        <d v="2015-05-29T00:00:00.000"/>
        <d v="2015-07-20T00:00:00.000"/>
        <d v="2015-11-02T00:00:00.000"/>
        <d v="2017-05-10T00:00:00.000"/>
        <d v="2019-01-09T00:00:00.000"/>
        <d v="2014-09-30T00:00:00.000"/>
        <d v="2017-04-24T00:00:00.000"/>
        <d v="2017-06-15T00:00:00.000"/>
        <d v="2014-03-31T00:00:00.000"/>
        <d v="2018-11-28T00:00:00.000"/>
        <d v="2019-07-01T00:00:00.000"/>
        <d v="2015-03-31T00:00:00.000"/>
        <d v="2016-03-31T00:00:00.000"/>
        <d v="2015-06-01T00:00:00.000"/>
        <d v="2016-01-14T00:00:00.000"/>
        <d v="2017-03-31T00:00:00.000"/>
        <d v="2020-05-29T00:00:00.000"/>
        <d v="2016-06-01T00:00:00.000"/>
        <d v="2020-12-07T00:00:00.000"/>
        <d v="2016-03-24T00:00:00.000"/>
        <d v="2017-06-01T00:00:00.000"/>
        <d v="2020-04-17T00:00:00.000"/>
        <d v="2014-08-04T00:00:00.000"/>
        <d v="2015-10-21T00:00:00.000"/>
        <d v="2017-10-02T00:00:00.000"/>
        <d v="2020-03-05T00:00:00.000"/>
        <d v="2014-12-31T00:00:00.000"/>
        <d v="2017-11-07T00:00:00.000"/>
        <d v="2019-03-24T00:00:00.000"/>
        <d v="2015-05-27T00:00:00.000"/>
        <d v="2018-02-12T00:00:00.000"/>
        <d v="2015-01-19T00:00:00.000"/>
        <d v="2019-11-07T00:00:00.000"/>
        <d v="2020-10-02T00:00:00.000"/>
        <d v="2016-03-10T00:00:00.000"/>
        <d v="2019-12-12T00:00:00.000"/>
        <d v="2019-09-09T00:00:00.000"/>
        <d v="2014-01-31T00:00:00.000"/>
        <d v="2015-07-30T00:00:00.000"/>
        <d v="2016-03-03T00:00:00.000"/>
        <d v="2021-04-22T00:00:00.000"/>
        <d v="2016-03-22T00:00:00.000"/>
        <d v="2018-01-12T00:00:00.000"/>
        <d v="2019-10-07T00:00:00.000"/>
        <d v="2018-10-26T00:00:00.000"/>
        <d v="2020-07-30T00:00:00.000"/>
        <d v="2021-08-16T00:00:00.000"/>
        <d v="2014-06-30T00:00:00.000"/>
        <d v="2016-02-29T00:00:00.000"/>
        <d v="2017-10-19T00:00:00.000"/>
        <d v="2018-07-23T00:00:00.000"/>
        <d v="2015-06-30T00:00:00.000"/>
        <d v="2018-03-15T00:00:00.000"/>
        <d v="2021-03-22T00:00:00.000"/>
        <d v="2014-10-31T00:00:00.000"/>
        <d v="2016-06-30T00:00:00.000"/>
        <d v="2018-08-02T00:00:00.000"/>
        <d v="2020-11-05T00:00:00.000"/>
        <d v="2018-09-07T00:00:00.000"/>
        <d v="2015-08-14T00:00:00.000"/>
        <d v="2014-01-29T00:00:00.000"/>
        <d v="2021-08-02T00:00:00.000"/>
        <d v="2017-03-01T00:00:00.000"/>
        <d v="2014-05-30T00:00:00.000"/>
        <d v="2018-03-01T00:00:00.000"/>
        <d v="2014-12-08T00:00:00.000"/>
        <d v="2017-03-20T00:00:00.000"/>
        <d v="2016-02-08T00:00:00.000"/>
        <d v="2018-07-02T00:00:00.000"/>
        <d v="2019-02-15T00:00:00.000"/>
        <d v="2015-02-27T00:00:00.000"/>
        <d v="2016-10-17T00:00:00.000"/>
        <d v="2018-11-29T00:00:00.000"/>
        <d v="2017-12-08T00:00:00.000"/>
        <d v="2018-09-12T00:00:00.000"/>
        <d v="2019-04-25T00:00:00.000"/>
        <d v="2020-07-02T00:00:00.000"/>
        <d v="2021-02-15T00:00:00.000"/>
        <d v="2015-12-01T00:00:00.000"/>
        <d v="2016-02-01T00:00:00.000"/>
        <d v="2019-05-30T00:00:00.000"/>
        <d v="2021-07-02T00:00:00.000"/>
        <d v="2017-02-01T00:00:00.000"/>
        <d v="2019-10-17T00:00:00.000"/>
        <d v="2014-04-30T00:00:00.000"/>
        <d v="2015-04-30T00:00:00.000"/>
        <d v="2019-09-05T00:00:00.000"/>
        <d v="2016-10-03T00:00:00.000"/>
        <d v="2018-09-24T00:00:00.000"/>
        <d v="2016-01-27T00:00:00.000"/>
        <d v="2019-03-25T00:00:00.000"/>
        <d v="2021-06-28T00:00:00.000"/>
        <d v="2015-08-24T00:00:00.000"/>
        <d v="2016-11-01T00:00:00.000"/>
        <d v="2019-12-13T00:00:00.000"/>
        <d v="2020-02-13T00:00:00.000"/>
        <d v="2015-03-30T00:00:00.000"/>
        <d v="2016-02-25T00:00:00.000"/>
        <d v="2017-08-24T00:00:00.000"/>
        <d v="2018-05-28T00:00:00.000"/>
        <d v="2019-08-05T00:00:00.000"/>
        <d v="2020-08-31T00:00:00.000"/>
        <d v="2014-07-31T00:00:00.000"/>
        <d v="2015-07-31T00:00:00.000"/>
        <d v="2018-04-16T00:00:00.000"/>
        <d v="2021-04-23T00:00:00.000"/>
        <d v="2018-05-21T00:00:00.000"/>
        <d v="2020-01-20T00:00:00.000"/>
        <d v="2020-08-24T00:00:00.000"/>
        <d v="2015-10-01T00:00:00.000"/>
        <d v="2020-04-16T00:00:00.000"/>
        <d v="2014-08-29T00:00:00.000"/>
        <d v="2015-04-02T00:00:00.000"/>
        <d v="2019-01-13T00:00:00.000"/>
        <d v="2019-02-18T00:00:00.000"/>
        <d v="2020-01-13T00:00:00.000"/>
        <d v="2015-11-25T00:00:00.000"/>
        <d v="2021-10-08T00:00:00.000"/>
        <d v="2014-08-22T00:00:00.000"/>
        <d v="2014-10-13T00:00:00.000"/>
        <d v="2016-11-25T00:00:00.000"/>
        <d v="2021-02-18T00:00:00.000"/>
        <d v="2018-03-16T00:00:00.000"/>
        <d v="2020-11-06T00:00:00.000"/>
        <d v="2015-09-01T00:00:00.000"/>
        <d v="2020-03-16T00:00:00.000"/>
        <d v="2015-03-02T00:00:00.000"/>
        <d v="2016-09-01T00:00:00.000"/>
        <d v="2016-01-11T00:00:00.000"/>
        <d v="2017-09-01T00:00:00.000"/>
        <d v="2015-01-30T00:00:00.000"/>
        <d v="2015-05-12T00:00:00.000"/>
        <d v="2018-01-11T00:00:00.000"/>
      </sharedItems>
    </cacheField>
    <cacheField name="Наименование крединой организации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Сумма">
      <sharedItems containsMixedTypes="1" containsNumber="1"/>
    </cacheField>
    <cacheField name="Назначение платежа">
      <sharedItems containsBlank="1" containsMixedTypes="0" count="2">
        <s v="Уставная деятельность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F956" sheet="Данные Пожертвования_2022"/>
  </cacheSource>
  <cacheFields count="6">
    <cacheField name="Дата">
      <sharedItems containsDate="1" containsBlank="1" containsMixedTypes="1" count="1896">
        <d v="2022-01-01T00:00:00.000"/>
        <d v="2022-01-04T00:00:00.000"/>
        <d v="2022-01-05T00:00:00.000"/>
        <d v="2022-01-06T00:00:00.000"/>
        <d v="2022-01-07T00:00:00.000"/>
        <d v="2022-01-10T00:00:00.000"/>
        <d v="2022-01-12T00:00:00.000"/>
        <d v="2022-01-13T00:00:00.000"/>
        <d v="2021-01-12T00:00:00.000"/>
        <d v="2022-01-15T00:00:00.000"/>
        <d v="2022-01-16T00:00:00.000"/>
        <d v="2022-01-17T00:00:00.000"/>
        <d v="2022-01-18T00:00:00.000"/>
        <d v="2022-01-19T00:00:00.000"/>
        <d v="2022-01-20T00:00:00.000"/>
        <d v="2022-01-21T00:00:00.000"/>
        <d v="2022-01-26T00:00:00.000"/>
        <d v="2022-01-27T00:00:00.000"/>
        <d v="2022-01-28T00:00:00.000"/>
        <d v="2022-01-31T00:00:00.000"/>
        <d v="2022-02-03T00:00:00.000"/>
        <d v="2022-02-04T00:00:00.000"/>
        <d v="2022-02-05T00:00:00.000"/>
        <d v="2022-02-06T00:00:00.000"/>
        <d v="2022-02-07T00:00:00.000"/>
        <d v="2022-02-08T00:00:00.000"/>
        <d v="2022-02-10T00:00:00.000"/>
        <d v="2022-02-11T00:00:00.000"/>
        <d v="2022-02-12T00:00:00.000"/>
        <d v="2022-02-14T00:00:00.000"/>
        <d v="2022-02-16T00:00:00.000"/>
        <d v="2022-02-19T00:00:00.000"/>
        <d v="2022-02-20T00:00:00.000"/>
        <d v="2022-02-21T00:00:00.000"/>
        <d v="2022-02-23T00:00:00.000"/>
        <d v="2022-02-24T00:00:00.000"/>
        <d v="2022-02-26T00:00:00.000"/>
        <d v="2022-02-27T00:00:00.000"/>
        <d v="2022-02-28T00:00:00.000"/>
        <d v="2022-03-01T00:00:00.000"/>
        <d v="2022-03-02T00:00:00.000"/>
        <d v="2022-03-03T00:00:00.000"/>
        <d v="2022-03-04T00:00:00.000"/>
        <d v="2022-03-05T00:00:00.000"/>
        <d v="2022-03-06T00:00:00.000"/>
        <d v="2022-03-09T00:00:00.000"/>
        <d v="2022-03-10T00:00:00.000"/>
        <d v="2022-03-11T00:00:00.000"/>
        <d v="2022-03-16T00:00:00.000"/>
        <d v="2022-03-17T00:00:00.000"/>
        <d v="2022-03-18T00:00:00.000"/>
        <d v="2022-03-19T00:00:00.000"/>
        <d v="2022-03-20T00:00:00.000"/>
        <d v="2022-03-21T00:00:00.000"/>
        <d v="2022-03-22T00:00:00.000"/>
        <d v="2022-03-23T00:00:00.000"/>
        <d v="2022-03-24T00:00:00.000"/>
        <d v="2022-03-25T00:00:00.000"/>
        <d v="2022-03-26T00:00:00.000"/>
        <d v="2022-03-27T00:00:00.000"/>
        <d v="2022-03-28T00:00:00.000"/>
        <d v="2022-03-30T00:00:00.000"/>
        <d v="2022-04-01T00:00:00.000"/>
        <d v="2022-04-02T00:00:00.000"/>
        <d v="2022-04-03T00:00:00.000"/>
        <d v="2022-04-04T00:00:00.000"/>
        <d v="2022-04-05T00:00:00.000"/>
        <d v="2022-04-07T00:00:00.000"/>
        <d v="2022-04-08T00:00:00.000"/>
        <d v="2022-04-09T00:00:00.000"/>
        <d v="2022-04-10T00:00:00.000"/>
        <d v="2022-04-11T00:00:00.000"/>
        <d v="2022-04-12T00:00:00.000"/>
        <d v="2022-04-13T00:00:00.000"/>
        <d v="2022-04-14T00:00:00.000"/>
        <d v="2022-04-15T00:00:00.000"/>
        <d v="2022-04-16T00:00:00.000"/>
        <d v="2022-04-17T00:00:00.000"/>
        <d v="2022-04-19T00:00:00.000"/>
        <d v="2022-04-20T00:00:00.000"/>
        <d v="2022-04-23T00:00:00.000"/>
        <d v="2022-04-25T00:00:00.000"/>
        <d v="2022-04-26T00:00:00.000"/>
        <d v="2022-04-27T00:00:00.000"/>
        <d v="2022-04-29T00:00:00.000"/>
        <d v="2022-04-30T00:00:00.000"/>
        <d v="2022-05-01T00:00:00.000"/>
        <d v="2022-05-03T00:00:00.000"/>
        <d v="2022-05-04T00:00:00.000"/>
        <d v="2022-05-05T00:00:00.000"/>
        <d v="2022-05-06T00:00:00.000"/>
        <d v="2022-05-07T00:00:00.000"/>
        <d v="2022-05-11T00:00:00.000"/>
        <d v="2022-05-12T00:00:00.000"/>
        <d v="2022-05-13T00:00:00.000"/>
        <d v="2022-05-15T00:00:00.000"/>
        <d v="2022-05-19T00:00:00.000"/>
        <d v="2022-05-22T00:00:00.000"/>
        <d v="2022-05-23T00:00:00.000"/>
        <d v="2022-05-24T00:00:00.000"/>
        <d v="2022-06-03T00:00:00.000"/>
        <d v="2022-06-06T00:00:00.000"/>
        <d v="2022-06-07T00:00:00.000"/>
        <d v="2022-06-09T00:00:00.000"/>
        <d v="2022-06-10T00:00:00.000"/>
        <d v="2022-06-11T00:00:00.000"/>
        <d v="2022-06-12T00:00:00.000"/>
        <d v="2022-06-13T00:00:00.000"/>
        <d v="2022-06-14T00:00:00.000"/>
        <d v="2022-06-17T00:00:00.000"/>
        <d v="2022-06-21T00:00:00.000"/>
        <d v="2022-06-25T00:00:00.000"/>
        <d v="2022-06-27T00:00:00.000"/>
        <s v="27.06.2022"/>
        <d v="2022-06-28T00:00:00.000"/>
        <d v="2022-06-29T00:00:00.000"/>
        <d v="2022-07-01T00:00:00.000"/>
        <d v="2022-07-04T00:00:00.000"/>
        <d v="2022-07-07T00:00:00.000"/>
        <d v="2022-07-08T00:00:00.000"/>
        <d v="2022-07-09T00:00:00.000"/>
        <d v="2022-07-10T00:00:00.000"/>
        <d v="2022-07-11T00:00:00.000"/>
        <d v="2022-07-12T00:00:00.000"/>
        <d v="2022-07-13T00:00:00.000"/>
        <d v="2022-07-15T00:00:00.000"/>
        <d v="2022-07-17T00:00:00.000"/>
        <d v="2022-07-21T00:00:00.000"/>
        <d v="2022-07-31T00:00:00.000"/>
        <d v="2022-08-02T00:00:00.000"/>
        <d v="2022-08-03T00:00:00.000"/>
        <d v="2022-08-04T00:00:00.000"/>
        <d v="2022-08-06T00:00:00.000"/>
        <d v="2022-08-09T00:00:00.000"/>
        <d v="2022-08-10T00:00:00.000"/>
        <d v="2022-08-11T00:00:00.000"/>
        <d v="2022-08-12T00:00:00.000"/>
        <d v="2022-08-13T00:00:00.000"/>
        <d v="2022-08-15T00:00:00.000"/>
        <d v="2022-08-16T00:00:00.000"/>
        <d v="2022-08-17T00:00:00.000"/>
        <d v="2022-08-19T00:00:00.000"/>
        <d v="2022-08-20T00:00:00.000"/>
        <d v="2022-08-22T00:00:00.000"/>
        <d v="2022-08-24T00:00:00.000"/>
        <d v="2022-08-26T00:00:00.000"/>
        <d v="2022-08-31T00:00:00.000"/>
        <d v="2022-09-01T00:00:00.000"/>
        <d v="2022-09-02T00:00:00.000"/>
        <d v="2022-09-03T00:00:00.000"/>
        <d v="2022-09-04T00:00:00.000"/>
        <d v="2022-09-05T00:00:00.000"/>
        <d v="2022-09-07T00:00:00.000"/>
        <d v="2022-09-09T00:00:00.000"/>
        <d v="2022-09-12T00:00:00.000"/>
        <d v="2022-09-13T00:00:00.000"/>
        <d v="2022-09-14T00:00:00.000"/>
        <d v="2022-09-15T00:00:00.000"/>
        <d v="2022-09-17T00:00:00.000"/>
        <d v="2022-09-18T00:00:00.000"/>
        <d v="2022-09-21T00:00:00.000"/>
        <d v="2022-09-22T00:00:00.000"/>
        <d v="2022-09-24T00:00:00.000"/>
        <d v="2022-09-27T00:00:00.000"/>
        <d v="2022-09-29T00:00:00.000"/>
        <d v="2022-10-04T00:00:00.000"/>
        <d v="2022-10-05T00:00:00.000"/>
        <d v="2022-10-06T00:00:00.000"/>
        <d v="2022-10-07T00:00:00.000"/>
        <d v="2022-10-10T00:00:00.000"/>
        <d v="2022-10-11T00:00:00.000"/>
        <d v="2022-10-12T00:00:00.000"/>
        <d v="2022-10-13T00:00:00.000"/>
        <d v="2022-10-14T00:00:00.000"/>
        <d v="2022-10-15T00:00:00.000"/>
        <d v="2022-10-17T00:00:00.000"/>
        <d v="2022-10-18T00:00:00.000"/>
        <d v="2022-10-19T00:00:00.000"/>
        <s v="20.10.2022"/>
        <d v="2022-10-21T00:00:00.000"/>
        <d v="2022-10-22T00:00:00.000"/>
        <d v="2022-10-24T00:00:00.000"/>
        <s v="25.10.2022"/>
        <s v="26.10.2022"/>
        <d v="2022-10-27T00:00:00.000"/>
        <s v="28.10.2022"/>
        <d v="2022-10-29T00:00:00.000"/>
        <d v="2022-10-30T00:00:00.000"/>
        <d v="2022-10-31T00:00:00.000"/>
        <s v="31.10.2022"/>
        <s v="01.11.2022"/>
        <d v="2022-11-02T00:00:00.000"/>
        <d v="2022-11-03T00:00:00.000"/>
        <d v="2022-11-05T00:00:00.000"/>
        <d v="2022-11-06T00:00:00.000"/>
        <s v="07.11.2022"/>
        <s v="08.11.2022"/>
        <d v="2022-11-09T00:00:00.000"/>
        <s v="10.11.2022"/>
        <s v="11.11.2022"/>
        <d v="2022-11-12T00:00:00.000"/>
        <d v="2022-11-14T00:00:00.000"/>
        <d v="2022-11-15T00:00:00.000"/>
        <s v="16.11.2022"/>
        <d v="2022-11-17T00:00:00.000"/>
        <s v="18.11.2022"/>
        <d v="2022-11-20T00:00:00.000"/>
        <s v="21.11.2022"/>
        <s v="22.11.2022"/>
        <s v="23.11.2022"/>
        <s v="24.11.2022"/>
        <s v="25.11.2022"/>
        <d v="2022-11-26T00:00:00.000"/>
        <d v="2022-11-27T00:00:00.000"/>
        <s v="28.11.2022"/>
        <s v="29.11.2022"/>
        <s v="30.11.2022"/>
        <s v="01.12.2022"/>
        <d v="2022-12-02T00:00:00.000"/>
        <d v="2022-12-03T00:00:00.000"/>
        <s v="05.12.2022"/>
        <s v="06.12.2022"/>
        <d v="2022-12-07T00:00:00.000"/>
        <s v="07.12.2022"/>
        <s v="08.12.2022"/>
        <s v="09.12.2022"/>
        <d v="2022-12-10T00:00:00.000"/>
        <d v="2022-12-11T00:00:00.000"/>
        <s v="12.12.2022"/>
        <s v="13.12.2022"/>
        <d v="2022-12-14T00:00:00.000"/>
        <d v="2022-12-15T00:00:00.000"/>
        <d v="2022-12-16T00:00:00.000"/>
        <d v="2022-12-17T00:00:00.000"/>
        <d v="2022-12-18T00:00:00.000"/>
        <d v="2022-12-19T00:00:00.000"/>
        <s v="20.12.2022"/>
        <s v="21.12.2022"/>
        <s v="22.12.2022"/>
        <d v="2022-12-23T00:00:00.000"/>
        <d v="2022-12-25T00:00:00.000"/>
        <d v="2022-12-26T00:00:00.000"/>
        <d v="2022-12-27T00:00:00.000"/>
        <d v="2022-12-28T00:00:00.000"/>
        <d v="2022-12-29T00:00:00.000"/>
        <d v="2022-12-30T00:00:00.000"/>
        <d v="2022-12-31T00:00:00.000"/>
        <m/>
        <d v="2016-09-29T00:00:00.000"/>
        <d v="2017-09-29T00:00:00.000"/>
        <d v="2016-10-25T00:00:00.000"/>
        <d v="2017-10-25T00:00:00.000"/>
        <d v="2019-09-29T00:00:00.000"/>
        <d v="2016-11-21T00:00:00.000"/>
        <d v="2018-10-25T00:00:00.000"/>
        <d v="2020-09-29T00:00:00.000"/>
        <d v="2017-11-21T00:00:00.000"/>
        <d v="2019-10-25T00:00:00.000"/>
        <d v="2021-09-29T00:00:00.000"/>
        <d v="2018-11-21T00:00:00.000"/>
        <d v="2020-10-25T00:00:00.000"/>
        <d v="2017-12-17T00:00:00.000"/>
        <d v="2019-11-21T00:00:00.000"/>
        <d v="2019-12-17T00:00:00.000"/>
        <d v="2021-11-21T00:00:00.000"/>
        <d v="2020-12-17T00:00:00.000"/>
        <d v="2021-12-17T00:00:00.000"/>
        <d v="2016-10-27T00:00:00.000"/>
        <d v="2017-10-27T00:00:00.000"/>
        <d v="2016-11-23T00:00:00.000"/>
        <d v="2017-11-23T00:00:00.000"/>
        <d v="2019-10-27T00:00:00.000"/>
        <d v="2016-12-19T00:00:00.000"/>
        <d v="2018-11-23T00:00:00.000"/>
        <d v="2020-10-27T00:00:00.000"/>
        <d v="2017-12-19T00:00:00.000"/>
        <d v="2018-12-19T00:00:00.000"/>
        <d v="2020-11-23T00:00:00.000"/>
        <d v="2019-12-19T00:00:00.000"/>
        <d v="2021-11-23T00:00:00.000"/>
        <d v="2020-12-19T00:00:00.000"/>
        <d v="2021-12-19T00:00:00.000"/>
        <d v="2016-11-25T00:00:00.000"/>
        <d v="2018-10-29T00:00:00.000"/>
        <d v="2019-10-29T00:00:00.000"/>
        <d v="2016-12-21T00:00:00.000"/>
        <d v="2018-11-25T00:00:00.000"/>
        <d v="2020-10-29T00:00:00.000"/>
        <d v="2017-12-21T00:00:00.000"/>
        <d v="2018-12-21T00:00:00.000"/>
        <d v="2020-11-25T00:00:00.000"/>
        <d v="2019-12-21T00:00:00.000"/>
        <d v="2021-11-25T00:00:00.000"/>
        <d v="2020-12-21T00:00:00.000"/>
        <d v="2020-01-02T00:00:00.000"/>
        <d v="2016-10-31T00:00:00.000"/>
        <d v="2017-10-31T00:00:00.000"/>
        <d v="2016-11-27T00:00:00.000"/>
        <d v="2018-10-31T00:00:00.000"/>
        <d v="2017-11-27T00:00:00.000"/>
        <d v="2019-10-31T00:00:00.000"/>
        <d v="2016-12-23T00:00:00.000"/>
        <d v="2018-11-27T00:00:00.000"/>
        <d v="2020-10-31T00:00:00.000"/>
        <d v="2019-11-27T00:00:00.000"/>
        <d v="2021-10-31T00:00:00.000"/>
        <d v="2018-12-23T00:00:00.000"/>
        <d v="2020-11-27T00:00:00.000"/>
        <d v="2019-12-23T00:00:00.000"/>
        <d v="2020-12-23T00:00:00.000"/>
        <d v="2021-12-23T00:00:00.000"/>
        <d v="2020-01-04T00:00:00.000"/>
        <d v="2021-01-04T00:00:00.000"/>
        <d v="2017-11-29T00:00:00.000"/>
        <d v="2016-12-25T00:00:00.000"/>
        <d v="2018-11-29T00:00:00.000"/>
        <d v="2017-12-25T00:00:00.000"/>
        <d v="2019-11-29T00:00:00.000"/>
        <d v="2018-12-25T00:00:00.000"/>
        <d v="2020-11-29T00:00:00.000"/>
        <d v="2019-12-25T00:00:00.000"/>
        <d v="2020-12-25T00:00:00.000"/>
        <d v="2016-01-06T00:00:00.000"/>
        <d v="2016-02-02T00:00:00.000"/>
        <d v="2018-01-06T00:00:00.000"/>
        <d v="2017-02-02T00:00:00.000"/>
        <d v="2018-02-02T00:00:00.000"/>
        <d v="2020-02-02T00:00:00.000"/>
        <d v="2021-02-02T00:00:00.000"/>
        <d v="2016-12-27T00:00:00.000"/>
        <d v="2017-12-27T00:00:00.000"/>
        <d v="2018-12-27T00:00:00.000"/>
        <d v="2019-12-27T00:00:00.000"/>
        <d v="2021-12-27T00:00:00.000"/>
        <d v="2017-01-08T00:00:00.000"/>
        <d v="2018-02-04T00:00:00.000"/>
        <d v="2019-02-04T00:00:00.000"/>
        <d v="2020-02-04T00:00:00.000"/>
        <d v="2021-02-04T00:00:00.000"/>
        <d v="2016-12-29T00:00:00.000"/>
        <d v="2017-12-29T00:00:00.000"/>
        <d v="2018-12-29T00:00:00.000"/>
        <d v="2019-12-29T00:00:00.000"/>
        <d v="2020-12-29T00:00:00.000"/>
        <d v="2017-01-10T00:00:00.000"/>
        <d v="2018-01-10T00:00:00.000"/>
        <d v="2017-02-06T00:00:00.000"/>
        <d v="2019-01-10T00:00:00.000"/>
        <d v="2018-02-06T00:00:00.000"/>
        <d v="2020-01-10T00:00:00.000"/>
        <d v="2017-03-02T00:00:00.000"/>
        <d v="2019-02-06T00:00:00.000"/>
        <d v="2018-03-02T00:00:00.000"/>
        <d v="2020-02-06T00:00:00.000"/>
        <d v="2021-02-06T00:00:00.000"/>
        <d v="2020-03-02T00:00:00.000"/>
        <d v="2016-12-31T00:00:00.000"/>
        <d v="2019-12-31T00:00:00.000"/>
        <d v="2020-12-31T00:00:00.000"/>
        <d v="2016-01-12T00:00:00.000"/>
        <d v="2017-01-12T00:00:00.000"/>
        <d v="2017-02-08T00:00:00.000"/>
        <d v="2018-02-08T00:00:00.000"/>
        <d v="2020-01-12T00:00:00.000"/>
        <d v="2019-02-08T00:00:00.000"/>
        <d v="2018-03-04T00:00:00.000"/>
        <d v="2020-02-08T00:00:00.000"/>
        <d v="2019-03-04T00:00:00.000"/>
        <d v="2021-02-08T00:00:00.000"/>
        <d v="2020-03-04T00:00:00.000"/>
        <d v="2016-01-14T00:00:00.000"/>
        <d v="2017-01-14T00:00:00.000"/>
        <d v="2018-01-14T00:00:00.000"/>
        <d v="2019-01-14T00:00:00.000"/>
        <d v="2020-01-14T00:00:00.000"/>
        <d v="2017-03-06T00:00:00.000"/>
        <d v="2019-02-10T00:00:00.000"/>
        <d v="2021-01-14T00:00:00.000"/>
        <d v="2018-03-06T00:00:00.000"/>
        <d v="2020-02-10T00:00:00.000"/>
        <d v="2017-04-02T00:00:00.000"/>
        <d v="2019-03-06T00:00:00.000"/>
        <d v="2021-02-10T00:00:00.000"/>
        <d v="2018-04-02T00:00:00.000"/>
        <d v="2020-03-06T00:00:00.000"/>
        <d v="2019-04-02T00:00:00.000"/>
        <d v="2021-03-06T00:00:00.000"/>
        <d v="2020-04-02T00:00:00.000"/>
        <d v="2021-04-02T00:00:00.000"/>
        <d v="2017-01-16T00:00:00.000"/>
        <d v="2016-02-12T00:00:00.000"/>
        <d v="2018-01-16T00:00:00.000"/>
        <d v="2019-01-16T00:00:00.000"/>
        <d v="2018-02-12T00:00:00.000"/>
        <d v="2020-01-16T00:00:00.000"/>
        <d v="2019-02-12T00:00:00.000"/>
        <d v="2021-01-16T00:00:00.000"/>
        <d v="2016-04-04T00:00:00.000"/>
        <d v="2020-02-12T00:00:00.000"/>
        <d v="2017-04-04T00:00:00.000"/>
        <d v="2021-02-12T00:00:00.000"/>
        <d v="2018-04-04T00:00:00.000"/>
        <d v="2016-01-18T00:00:00.000"/>
        <d v="2017-01-18T00:00:00.000"/>
        <d v="2018-01-18T00:00:00.000"/>
        <d v="2017-02-14T00:00:00.000"/>
        <d v="2019-01-18T00:00:00.000"/>
        <d v="2016-03-10T00:00:00.000"/>
        <d v="2018-02-14T00:00:00.000"/>
        <d v="2020-01-18T00:00:00.000"/>
        <d v="2017-03-10T00:00:00.000"/>
        <d v="2019-02-14T00:00:00.000"/>
        <d v="2021-01-18T00:00:00.000"/>
        <d v="2016-04-06T00:00:00.000"/>
        <d v="2020-02-14T00:00:00.000"/>
        <d v="2017-04-06T00:00:00.000"/>
        <d v="2019-03-10T00:00:00.000"/>
        <d v="2021-02-14T00:00:00.000"/>
        <d v="2018-04-06T00:00:00.000"/>
        <d v="2020-03-10T00:00:00.000"/>
        <d v="2017-05-02T00:00:00.000"/>
        <d v="2021-03-10T00:00:00.000"/>
        <d v="2020-04-06T00:00:00.000"/>
        <d v="2021-04-06T00:00:00.000"/>
        <d v="2020-05-02T00:00:00.000"/>
        <d v="2016-01-20T00:00:00.000"/>
        <d v="2017-01-20T00:00:00.000"/>
        <d v="2016-02-16T00:00:00.000"/>
        <d v="2019-01-20T00:00:00.000"/>
        <d v="2018-02-16T00:00:00.000"/>
        <d v="2020-01-20T00:00:00.000"/>
        <d v="2021-01-20T00:00:00.000"/>
        <d v="2018-03-12T00:00:00.000"/>
        <d v="2020-02-16T00:00:00.000"/>
        <d v="2019-03-12T00:00:00.000"/>
        <d v="2021-02-16T00:00:00.000"/>
        <d v="2016-05-04T00:00:00.000"/>
        <d v="2018-04-08T00:00:00.000"/>
        <d v="2020-03-12T00:00:00.000"/>
        <d v="2017-05-04T00:00:00.000"/>
        <d v="2019-04-08T00:00:00.000"/>
        <d v="2021-03-12T00:00:00.000"/>
        <d v="2018-05-04T00:00:00.000"/>
        <d v="2020-04-08T00:00:00.000"/>
        <d v="2019-05-04T00:00:00.000"/>
        <d v="2021-04-08T00:00:00.000"/>
        <d v="2021-05-04T00:00:00.000"/>
        <d v="2016-01-22T00:00:00.000"/>
        <d v="2017-01-22T00:00:00.000"/>
        <d v="2016-02-18T00:00:00.000"/>
        <d v="2018-01-22T00:00:00.000"/>
        <d v="2019-01-22T00:00:00.000"/>
        <d v="2016-03-14T00:00:00.000"/>
        <d v="2018-02-18T00:00:00.000"/>
        <d v="2020-01-22T00:00:00.000"/>
        <d v="2017-03-14T00:00:00.000"/>
        <d v="2019-02-18T00:00:00.000"/>
        <d v="2021-01-22T00:00:00.000"/>
        <d v="2018-03-14T00:00:00.000"/>
        <d v="2020-02-18T00:00:00.000"/>
        <d v="2017-04-10T00:00:00.000"/>
        <d v="2019-03-14T00:00:00.000"/>
        <d v="2021-02-18T00:00:00.000"/>
        <d v="2018-04-10T00:00:00.000"/>
        <d v="2019-04-10T00:00:00.000"/>
        <d v="2018-05-06T00:00:00.000"/>
        <d v="2020-04-10T00:00:00.000"/>
        <d v="2017-06-02T00:00:00.000"/>
        <d v="2019-05-06T00:00:00.000"/>
        <d v="2021-04-10T00:00:00.000"/>
        <d v="2020-05-06T00:00:00.000"/>
        <d v="2020-06-02T00:00:00.000"/>
        <d v="2021-06-02T00:00:00.000"/>
        <d v="2016-02-20T00:00:00.000"/>
        <d v="2018-01-24T00:00:00.000"/>
        <d v="2017-02-20T00:00:00.000"/>
        <d v="2019-01-24T00:00:00.000"/>
        <d v="2016-03-16T00:00:00.000"/>
        <d v="2018-02-20T00:00:00.000"/>
        <d v="2020-01-24T00:00:00.000"/>
        <d v="2019-02-20T00:00:00.000"/>
        <d v="2018-03-16T00:00:00.000"/>
        <d v="2020-02-20T00:00:00.000"/>
        <d v="2017-04-12T00:00:00.000"/>
        <d v="2021-02-20T00:00:00.000"/>
        <d v="2016-05-08T00:00:00.000"/>
        <d v="2018-04-12T00:00:00.000"/>
        <d v="2020-03-16T00:00:00.000"/>
        <d v="2019-04-12T00:00:00.000"/>
        <d v="2021-03-16T00:00:00.000"/>
        <d v="2016-06-04T00:00:00.000"/>
        <d v="2018-05-08T00:00:00.000"/>
        <d v="2020-04-12T00:00:00.000"/>
        <d v="2019-05-08T00:00:00.000"/>
        <d v="2021-04-12T00:00:00.000"/>
        <d v="2018-06-04T00:00:00.000"/>
        <d v="2020-05-08T00:00:00.000"/>
        <d v="2019-06-04T00:00:00.000"/>
        <d v="2021-05-08T00:00:00.000"/>
        <d v="2020-06-04T00:00:00.000"/>
        <d v="2021-06-04T00:00:00.000"/>
        <d v="2016-01-26T00:00:00.000"/>
        <d v="2017-01-26T00:00:00.000"/>
        <d v="2018-01-26T00:00:00.000"/>
        <d v="2017-02-22T00:00:00.000"/>
        <d v="2016-03-18T00:00:00.000"/>
        <d v="2018-02-22T00:00:00.000"/>
        <d v="2020-01-26T00:00:00.000"/>
        <d v="2019-02-22T00:00:00.000"/>
        <d v="2021-01-26T00:00:00.000"/>
        <d v="2018-03-18T00:00:00.000"/>
        <d v="2020-02-22T00:00:00.000"/>
        <d v="2017-04-14T00:00:00.000"/>
        <d v="2019-03-18T00:00:00.000"/>
        <d v="2020-03-18T00:00:00.000"/>
        <d v="2019-04-14T00:00:00.000"/>
        <d v="2021-03-18T00:00:00.000"/>
        <d v="2016-06-06T00:00:00.000"/>
        <d v="2018-05-10T00:00:00.000"/>
        <d v="2020-04-14T00:00:00.000"/>
        <d v="2017-06-06T00:00:00.000"/>
        <d v="2019-05-10T00:00:00.000"/>
        <d v="2021-04-14T00:00:00.000"/>
        <d v="2016-07-02T00:00:00.000"/>
        <d v="2018-06-06T00:00:00.000"/>
        <d v="2017-07-02T00:00:00.000"/>
        <d v="2019-06-06T00:00:00.000"/>
        <d v="2018-07-02T00:00:00.000"/>
        <d v="2020-06-06T00:00:00.000"/>
        <d v="2019-07-02T00:00:00.000"/>
        <d v="2020-07-02T00:00:00.000"/>
        <d v="2021-07-02T00:00:00.000"/>
        <d v="2017-01-28T00:00:00.000"/>
        <d v="2016-02-24T00:00:00.000"/>
        <d v="2018-01-28T00:00:00.000"/>
        <d v="2019-01-28T00:00:00.000"/>
        <d v="2020-01-28T00:00:00.000"/>
        <d v="2019-02-24T00:00:00.000"/>
        <d v="2021-01-28T00:00:00.000"/>
        <d v="2018-03-20T00:00:00.000"/>
        <d v="2017-04-16T00:00:00.000"/>
        <d v="2019-03-20T00:00:00.000"/>
        <d v="2021-02-24T00:00:00.000"/>
        <d v="2018-04-16T00:00:00.000"/>
        <d v="2020-03-20T00:00:00.000"/>
        <d v="2017-05-12T00:00:00.000"/>
        <d v="2019-04-16T00:00:00.000"/>
        <d v="2021-03-20T00:00:00.000"/>
        <d v="2016-06-08T00:00:00.000"/>
        <d v="2020-04-16T00:00:00.000"/>
        <d v="2017-06-08T00:00:00.000"/>
        <d v="2021-04-16T00:00:00.000"/>
        <d v="2016-07-04T00:00:00.000"/>
        <d v="2018-06-08T00:00:00.000"/>
        <d v="2017-07-04T00:00:00.000"/>
        <d v="2021-05-12T00:00:00.000"/>
        <d v="2018-07-04T00:00:00.000"/>
        <d v="2020-06-08T00:00:00.000"/>
        <d v="2019-07-04T00:00:00.000"/>
        <d v="2021-06-08T00:00:00.000"/>
        <d v="2017-01-30T00:00:00.000"/>
        <d v="2016-02-26T00:00:00.000"/>
        <d v="2018-01-30T00:00:00.000"/>
        <d v="2019-01-30T00:00:00.000"/>
        <d v="2016-03-22T00:00:00.000"/>
        <d v="2018-02-26T00:00:00.000"/>
        <d v="2020-01-30T00:00:00.000"/>
        <d v="2017-03-22T00:00:00.000"/>
        <d v="2019-02-26T00:00:00.000"/>
        <d v="2018-03-22T00:00:00.000"/>
        <d v="2020-02-26T00:00:00.000"/>
        <d v="2017-04-18T00:00:00.000"/>
        <d v="2019-03-22T00:00:00.000"/>
        <d v="2018-04-18T00:00:00.000"/>
        <d v="2020-03-22T00:00:00.000"/>
        <d v="2017-05-14T00:00:00.000"/>
        <d v="2019-04-18T00:00:00.000"/>
        <d v="2021-03-22T00:00:00.000"/>
        <d v="2018-05-14T00:00:00.000"/>
        <d v="2020-04-18T00:00:00.000"/>
        <d v="2017-06-10T00:00:00.000"/>
        <d v="2019-05-14T00:00:00.000"/>
        <d v="2021-04-18T00:00:00.000"/>
        <d v="2016-07-06T00:00:00.000"/>
        <d v="2020-05-14T00:00:00.000"/>
        <d v="2017-07-06T00:00:00.000"/>
        <d v="2019-06-10T00:00:00.000"/>
        <d v="2021-05-14T00:00:00.000"/>
        <d v="2016-08-02T00:00:00.000"/>
        <d v="2018-07-06T00:00:00.000"/>
        <d v="2020-06-10T00:00:00.000"/>
        <d v="2017-08-02T00:00:00.000"/>
        <d v="2021-06-10T00:00:00.000"/>
        <d v="2018-08-02T00:00:00.000"/>
        <d v="2020-07-06T00:00:00.000"/>
        <d v="2019-08-02T00:00:00.000"/>
        <d v="2021-07-06T00:00:00.000"/>
        <d v="2020-08-02T00:00:00.000"/>
        <d v="2021-08-02T00:00:00.000"/>
        <d v="2016-02-28T00:00:00.000"/>
        <d v="2017-02-28T00:00:00.000"/>
        <d v="2016-03-24T00:00:00.000"/>
        <d v="2018-02-28T00:00:00.000"/>
        <d v="2017-03-24T00:00:00.000"/>
        <d v="2019-02-28T00:00:00.000"/>
        <d v="2016-04-20T00:00:00.000"/>
        <d v="2020-02-28T00:00:00.000"/>
        <d v="2017-04-20T00:00:00.000"/>
        <d v="2019-03-24T00:00:00.000"/>
        <d v="2016-05-16T00:00:00.000"/>
        <d v="2018-04-20T00:00:00.000"/>
        <d v="2020-03-24T00:00:00.000"/>
        <d v="2017-05-16T00:00:00.000"/>
        <d v="2019-04-20T00:00:00.000"/>
        <d v="2021-03-24T00:00:00.000"/>
        <d v="2016-06-12T00:00:00.000"/>
        <d v="2018-05-16T00:00:00.000"/>
        <d v="2020-04-20T00:00:00.000"/>
        <d v="2017-06-12T00:00:00.000"/>
        <d v="2019-05-16T00:00:00.000"/>
        <d v="2021-04-20T00:00:00.000"/>
        <d v="2016-07-08T00:00:00.000"/>
        <d v="2018-06-12T00:00:00.000"/>
        <d v="2017-07-08T00:00:00.000"/>
        <d v="2021-05-16T00:00:00.000"/>
        <d v="2016-08-04T00:00:00.000"/>
        <d v="2018-07-08T00:00:00.000"/>
        <d v="2020-06-12T00:00:00.000"/>
        <d v="2017-08-04T00:00:00.000"/>
        <d v="2019-07-08T00:00:00.000"/>
        <d v="2020-07-08T00:00:00.000"/>
        <s v="09.11.2022"/>
        <d v="2019-08-04T00:00:00.000"/>
        <d v="2021-07-08T00:00:00.000"/>
        <d v="2020-08-04T00:00:00.000"/>
        <d v="2021-08-04T00:00:00.000"/>
        <d v="2017-03-26T00:00:00.000"/>
        <d v="2016-04-22T00:00:00.000"/>
        <d v="2018-03-26T00:00:00.000"/>
        <d v="2017-04-22T00:00:00.000"/>
        <d v="2019-03-26T00:00:00.000"/>
        <d v="2016-05-18T00:00:00.000"/>
        <d v="2018-04-22T00:00:00.000"/>
        <d v="2020-03-26T00:00:00.000"/>
        <d v="2017-05-18T00:00:00.000"/>
        <d v="2019-04-22T00:00:00.000"/>
        <d v="2021-03-26T00:00:00.000"/>
        <d v="2018-05-18T00:00:00.000"/>
        <d v="2017-06-14T00:00:00.000"/>
        <d v="2021-04-22T00:00:00.000"/>
        <d v="2018-06-14T00:00:00.000"/>
        <d v="2017-07-10T00:00:00.000"/>
        <d v="2019-06-14T00:00:00.000"/>
        <d v="2021-05-18T00:00:00.000"/>
        <d v="2016-08-06T00:00:00.000"/>
        <d v="2018-07-10T00:00:00.000"/>
        <d v="2020-06-14T00:00:00.000"/>
        <d v="2019-07-10T00:00:00.000"/>
        <d v="2021-06-14T00:00:00.000"/>
        <d v="2016-09-02T00:00:00.000"/>
        <d v="2018-08-06T00:00:00.000"/>
        <d v="2020-07-10T00:00:00.000"/>
        <d v="2019-08-06T00:00:00.000"/>
        <d v="2018-09-02T00:00:00.000"/>
        <d v="2020-08-06T00:00:00.000"/>
        <d v="2019-09-02T00:00:00.000"/>
        <d v="2021-08-06T00:00:00.000"/>
        <d v="2020-09-02T00:00:00.000"/>
        <d v="2021-09-02T00:00:00.000"/>
        <d v="2017-03-28T00:00:00.000"/>
        <d v="2018-03-28T00:00:00.000"/>
        <d v="2017-04-24T00:00:00.000"/>
        <d v="2019-03-28T00:00:00.000"/>
        <d v="2018-04-24T00:00:00.000"/>
        <d v="2017-05-20T00:00:00.000"/>
        <d v="2019-04-24T00:00:00.000"/>
        <d v="2018-05-20T00:00:00.000"/>
        <d v="2017-06-16T00:00:00.000"/>
        <d v="2019-05-20T00:00:00.000"/>
        <d v="2016-07-12T00:00:00.000"/>
        <d v="2020-05-20T00:00:00.000"/>
        <d v="2017-07-12T00:00:00.000"/>
        <d v="2019-06-16T00:00:00.000"/>
        <d v="2021-05-20T00:00:00.000"/>
        <d v="2016-08-08T00:00:00.000"/>
        <d v="2018-07-12T00:00:00.000"/>
        <d v="2020-06-16T00:00:00.000"/>
        <d v="2017-08-08T00:00:00.000"/>
        <d v="2019-07-12T00:00:00.000"/>
        <d v="2021-06-16T00:00:00.000"/>
        <d v="2016-09-04T00:00:00.000"/>
        <d v="2018-08-08T00:00:00.000"/>
        <d v="2020-07-12T00:00:00.000"/>
        <d v="2017-09-04T00:00:00.000"/>
        <d v="2019-08-08T00:00:00.000"/>
        <d v="2021-07-12T00:00:00.000"/>
        <d v="2018-09-04T00:00:00.000"/>
        <d v="2019-09-04T00:00:00.000"/>
        <d v="2020-09-04T00:00:00.000"/>
        <d v="2021-09-04T00:00:00.000"/>
        <d v="2016-03-30T00:00:00.000"/>
        <d v="2017-03-30T00:00:00.000"/>
        <d v="2018-03-30T00:00:00.000"/>
        <d v="2017-04-26T00:00:00.000"/>
        <d v="2018-04-26T00:00:00.000"/>
        <d v="2020-03-30T00:00:00.000"/>
        <d v="2017-05-22T00:00:00.000"/>
        <d v="2019-04-26T00:00:00.000"/>
        <d v="2021-03-30T00:00:00.000"/>
        <d v="2016-06-18T00:00:00.000"/>
        <d v="2018-05-22T00:00:00.000"/>
        <d v="2020-04-26T00:00:00.000"/>
        <d v="2019-05-22T00:00:00.000"/>
        <d v="2021-04-26T00:00:00.000"/>
        <d v="2018-06-18T00:00:00.000"/>
        <d v="2017-07-14T00:00:00.000"/>
        <d v="2019-06-18T00:00:00.000"/>
        <d v="2021-05-22T00:00:00.000"/>
        <d v="2016-08-10T00:00:00.000"/>
        <d v="2020-06-18T00:00:00.000"/>
        <d v="2017-08-10T00:00:00.000"/>
        <d v="2019-07-14T00:00:00.000"/>
        <d v="2021-06-18T00:00:00.000"/>
        <d v="2016-09-06T00:00:00.000"/>
        <d v="2018-08-10T00:00:00.000"/>
        <d v="2020-07-14T00:00:00.000"/>
        <d v="2017-09-06T00:00:00.000"/>
        <d v="2021-07-14T00:00:00.000"/>
        <d v="2018-09-06T00:00:00.000"/>
        <d v="2020-08-10T00:00:00.000"/>
        <d v="2017-10-02T00:00:00.000"/>
        <d v="2019-09-06T00:00:00.000"/>
        <d v="2021-08-10T00:00:00.000"/>
        <d v="2018-10-02T00:00:00.000"/>
        <d v="2019-10-02T00:00:00.000"/>
        <d v="2021-09-06T00:00:00.000"/>
        <d v="2020-10-02T00:00:00.000"/>
        <d v="2017-04-28T00:00:00.000"/>
        <d v="2018-04-28T00:00:00.000"/>
        <d v="2017-05-24T00:00:00.000"/>
        <d v="2019-04-28T00:00:00.000"/>
        <d v="2016-06-20T00:00:00.000"/>
        <d v="2018-05-24T00:00:00.000"/>
        <d v="2020-04-28T00:00:00.000"/>
        <d v="2017-06-20T00:00:00.000"/>
        <d v="2019-05-24T00:00:00.000"/>
        <d v="2016-07-16T00:00:00.000"/>
        <d v="2018-06-20T00:00:00.000"/>
        <d v="2020-05-24T00:00:00.000"/>
        <d v="2019-06-20T00:00:00.000"/>
        <d v="2021-05-24T00:00:00.000"/>
        <d v="2016-08-12T00:00:00.000"/>
        <d v="2018-07-16T00:00:00.000"/>
        <d v="2019-07-16T00:00:00.000"/>
        <d v="2021-06-20T00:00:00.000"/>
        <d v="2016-09-08T00:00:00.000"/>
        <d v="2018-08-12T00:00:00.000"/>
        <d v="2020-07-16T00:00:00.000"/>
        <d v="2017-09-08T00:00:00.000"/>
        <d v="2019-08-12T00:00:00.000"/>
        <d v="2021-07-16T00:00:00.000"/>
        <d v="2020-08-12T00:00:00.000"/>
        <d v="2017-10-04T00:00:00.000"/>
        <d v="2019-09-08T00:00:00.000"/>
        <d v="2021-08-12T00:00:00.000"/>
        <d v="2018-10-04T00:00:00.000"/>
        <d v="2020-09-08T00:00:00.000"/>
        <d v="2019-10-04T00:00:00.000"/>
        <d v="2021-09-08T00:00:00.000"/>
        <d v="2020-10-04T00:00:00.000"/>
        <d v="2016-04-30T00:00:00.000"/>
        <d v="2016-05-26T00:00:00.000"/>
        <d v="2018-04-30T00:00:00.000"/>
        <d v="2017-05-26T00:00:00.000"/>
        <d v="2019-04-30T00:00:00.000"/>
        <d v="2020-04-30T00:00:00.000"/>
        <d v="2017-06-22T00:00:00.000"/>
        <d v="2021-04-30T00:00:00.000"/>
        <d v="2016-07-18T00:00:00.000"/>
        <d v="2018-06-22T00:00:00.000"/>
        <d v="2020-05-26T00:00:00.000"/>
        <d v="2017-07-18T00:00:00.000"/>
        <d v="2021-05-26T00:00:00.000"/>
        <d v="2016-08-14T00:00:00.000"/>
        <d v="2018-07-18T00:00:00.000"/>
        <d v="2020-06-22T00:00:00.000"/>
        <d v="2017-08-14T00:00:00.000"/>
        <d v="2019-07-18T00:00:00.000"/>
        <d v="2021-06-22T00:00:00.000"/>
        <d v="2018-08-14T00:00:00.000"/>
        <d v="2019-08-14T00:00:00.000"/>
        <d v="2016-10-06T00:00:00.000"/>
        <d v="2018-09-10T00:00:00.000"/>
        <d v="2020-08-14T00:00:00.000"/>
        <d v="2017-10-06T00:00:00.000"/>
        <d v="2019-09-10T00:00:00.000"/>
        <d v="2021-08-14T00:00:00.000"/>
        <d v="2016-11-02T00:00:00.000"/>
        <d v="2020-09-10T00:00:00.000"/>
        <d v="2017-11-02T00:00:00.000"/>
        <d v="2019-10-06T00:00:00.000"/>
        <d v="2021-09-10T00:00:00.000"/>
        <d v="2018-11-02T00:00:00.000"/>
        <d v="2020-10-06T00:00:00.000"/>
        <d v="2019-11-02T00:00:00.000"/>
        <d v="2020-11-02T00:00:00.000"/>
        <d v="2016-05-28T00:00:00.000"/>
        <d v="2017-05-28T00:00:00.000"/>
        <d v="2016-06-24T00:00:00.000"/>
        <d v="2018-05-28T00:00:00.000"/>
        <d v="2019-05-28T00:00:00.000"/>
        <d v="2016-07-20T00:00:00.000"/>
        <d v="2018-06-24T00:00:00.000"/>
        <d v="2020-05-28T00:00:00.000"/>
        <d v="2017-07-20T00:00:00.000"/>
        <d v="2019-06-24T00:00:00.000"/>
        <d v="2021-05-28T00:00:00.000"/>
        <d v="2016-08-16T00:00:00.000"/>
        <d v="2018-07-20T00:00:00.000"/>
        <d v="2017-08-16T00:00:00.000"/>
        <d v="2019-07-20T00:00:00.000"/>
        <d v="2021-06-24T00:00:00.000"/>
        <d v="2016-09-12T00:00:00.000"/>
        <d v="2018-08-16T00:00:00.000"/>
        <d v="2020-07-20T00:00:00.000"/>
        <d v="2017-09-12T00:00:00.000"/>
        <d v="2021-07-20T00:00:00.000"/>
        <d v="2018-09-12T00:00:00.000"/>
        <d v="2020-08-16T00:00:00.000"/>
        <d v="2017-10-08T00:00:00.000"/>
        <d v="2019-09-12T00:00:00.000"/>
        <d v="2018-10-08T00:00:00.000"/>
        <d v="2020-09-12T00:00:00.000"/>
        <d v="2019-10-08T00:00:00.000"/>
        <d v="2021-09-12T00:00:00.000"/>
        <d v="2020-10-08T00:00:00.000"/>
        <d v="2019-11-04T00:00:00.000"/>
        <d v="2020-11-04T00:00:00.000"/>
        <d v="2021-11-04T00:00:00.000"/>
        <d v="2016-05-30T00:00:00.000"/>
        <d v="2018-05-30T00:00:00.000"/>
        <d v="2017-06-26T00:00:00.000"/>
        <d v="2019-05-30T00:00:00.000"/>
        <d v="2016-07-22T00:00:00.000"/>
        <d v="2018-06-26T00:00:00.000"/>
        <d v="2017-07-22T00:00:00.000"/>
        <d v="2019-06-26T00:00:00.000"/>
        <d v="2016-08-18T00:00:00.000"/>
        <d v="2018-07-22T00:00:00.000"/>
        <d v="2020-06-26T00:00:00.000"/>
        <d v="2017-08-18T00:00:00.000"/>
        <d v="2019-07-22T00:00:00.000"/>
        <d v="2021-06-26T00:00:00.000"/>
        <d v="2016-09-14T00:00:00.000"/>
        <d v="2017-09-14T00:00:00.000"/>
        <d v="2019-08-18T00:00:00.000"/>
        <d v="2021-07-22T00:00:00.000"/>
        <d v="2016-10-10T00:00:00.000"/>
        <d v="2018-09-14T00:00:00.000"/>
        <d v="2020-08-18T00:00:00.000"/>
        <d v="2017-10-10T00:00:00.000"/>
        <d v="2016-11-06T00:00:00.000"/>
        <d v="2018-10-10T00:00:00.000"/>
        <d v="2020-09-14T00:00:00.000"/>
        <d v="2017-11-06T00:00:00.000"/>
        <d v="2019-10-10T00:00:00.000"/>
        <d v="2016-12-02T00:00:00.000"/>
        <d v="2018-11-06T00:00:00.000"/>
        <d v="2020-10-10T00:00:00.000"/>
        <d v="2017-12-02T00:00:00.000"/>
        <d v="2019-11-06T00:00:00.000"/>
        <d v="2021-10-10T00:00:00.000"/>
        <d v="2018-12-02T00:00:00.000"/>
        <d v="2020-11-06T00:00:00.000"/>
        <d v="2019-12-02T00:00:00.000"/>
        <d v="2021-11-06T00:00:00.000"/>
        <d v="2020-12-02T00:00:00.000"/>
        <d v="2021-12-02T00:00:00.000"/>
        <d v="2010-06-28T00:00:00.000"/>
        <d v="2016-06-28T00:00:00.000"/>
        <d v="2017-06-28T00:00:00.000"/>
        <d v="2016-07-24T00:00:00.000"/>
        <d v="2017-07-24T00:00:00.000"/>
        <d v="2019-06-28T00:00:00.000"/>
        <d v="2018-07-24T00:00:00.000"/>
        <d v="2019-07-24T00:00:00.000"/>
        <d v="2021-06-28T00:00:00.000"/>
        <d v="2018-08-20T00:00:00.000"/>
        <d v="2020-07-24T00:00:00.000"/>
        <d v="2019-08-20T00:00:00.000"/>
        <d v="2018-09-16T00:00:00.000"/>
        <d v="2020-08-20T00:00:00.000"/>
        <d v="2017-10-12T00:00:00.000"/>
        <d v="2019-09-16T00:00:00.000"/>
        <d v="2018-10-12T00:00:00.000"/>
        <d v="2020-09-16T00:00:00.000"/>
        <d v="2017-11-08T00:00:00.000"/>
        <d v="2019-10-12T00:00:00.000"/>
        <d v="2021-09-16T00:00:00.000"/>
        <d v="2016-12-04T00:00:00.000"/>
        <d v="2018-11-08T00:00:00.000"/>
        <d v="2020-10-12T00:00:00.000"/>
        <d v="2017-12-04T00:00:00.000"/>
        <d v="2019-11-08T00:00:00.000"/>
        <d v="2018-12-04T00:00:00.000"/>
        <d v="2020-11-08T00:00:00.000"/>
        <d v="2019-12-04T00:00:00.000"/>
        <d v="2021-11-08T00:00:00.000"/>
        <d v="2020-12-04T00:00:00.000"/>
        <d v="2021-12-04T00:00:00.000"/>
        <d v="2016-06-30T00:00:00.000"/>
        <d v="2017-06-30T00:00:00.000"/>
        <d v="2016-07-26T00:00:00.000"/>
        <d v="2017-07-26T00:00:00.000"/>
        <d v="2019-06-30T00:00:00.000"/>
        <d v="2016-08-22T00:00:00.000"/>
        <d v="2018-07-26T00:00:00.000"/>
        <d v="2020-06-30T00:00:00.000"/>
        <d v="2017-08-22T00:00:00.000"/>
        <d v="2019-07-26T00:00:00.000"/>
        <d v="2021-06-30T00:00:00.000"/>
        <d v="2018-08-22T00:00:00.000"/>
        <d v="2020-07-26T00:00:00.000"/>
        <d v="2017-09-18T00:00:00.000"/>
        <d v="2019-08-22T00:00:00.000"/>
        <d v="2021-07-26T00:00:00.000"/>
        <d v="2016-10-14T00:00:00.000"/>
        <d v="2018-09-18T00:00:00.000"/>
        <d v="2020-08-22T00:00:00.000"/>
        <d v="2019-09-18T00:00:00.000"/>
        <d v="2021-08-22T00:00:00.000"/>
        <d v="2016-11-10T00:00:00.000"/>
        <d v="2018-10-14T00:00:00.000"/>
        <d v="2020-09-18T00:00:00.000"/>
        <d v="2017-11-10T00:00:00.000"/>
        <d v="2019-10-14T00:00:00.000"/>
        <d v="2016-12-06T00:00:00.000"/>
        <d v="2018-11-10T00:00:00.000"/>
        <d v="2020-10-14T00:00:00.000"/>
        <d v="2017-12-06T00:00:00.000"/>
        <d v="2019-11-10T00:00:00.000"/>
        <d v="2018-12-06T00:00:00.000"/>
        <d v="2020-11-10T00:00:00.000"/>
        <d v="2019-12-06T00:00:00.000"/>
        <d v="2021-11-10T00:00:00.000"/>
        <d v="2020-12-06T00:00:00.000"/>
        <d v="2021-12-06T00:00:00.000"/>
        <d v="2016-07-28T00:00:00.000"/>
        <d v="2017-07-28T00:00:00.000"/>
        <d v="2016-08-24T00:00:00.000"/>
        <d v="2017-08-24T00:00:00.000"/>
        <d v="2019-07-28T00:00:00.000"/>
        <d v="2020-07-28T00:00:00.000"/>
        <d v="2017-09-20T00:00:00.000"/>
        <d v="2019-08-24T00:00:00.000"/>
        <d v="2021-07-28T00:00:00.000"/>
        <d v="2018-09-20T00:00:00.000"/>
        <d v="2020-08-24T00:00:00.000"/>
        <d v="2017-10-16T00:00:00.000"/>
        <d v="2019-09-20T00:00:00.000"/>
        <d v="2016-11-12T00:00:00.000"/>
        <d v="2020-09-20T00:00:00.000"/>
        <d v="2019-10-16T00:00:00.000"/>
        <d v="2021-09-20T00:00:00.000"/>
        <d v="2020-10-16T00:00:00.000"/>
        <d v="2017-12-08T00:00:00.000"/>
        <d v="2019-11-12T00:00:00.000"/>
        <d v="2021-10-16T00:00:00.000"/>
        <d v="2020-11-12T00:00:00.000"/>
        <d v="2019-12-08T00:00:00.000"/>
        <d v="2021-11-12T00:00:00.000"/>
        <d v="2020-12-08T00:00:00.000"/>
        <d v="2016-07-30T00:00:00.000"/>
        <d v="2016-08-26T00:00:00.000"/>
        <d v="2019-07-30T00:00:00.000"/>
        <d v="2016-09-22T00:00:00.000"/>
        <d v="2020-07-30T00:00:00.000"/>
        <d v="2017-09-22T00:00:00.000"/>
        <d v="2016-10-18T00:00:00.000"/>
        <d v="2020-08-26T00:00:00.000"/>
        <d v="2017-10-18T00:00:00.000"/>
        <d v="2019-09-22T00:00:00.000"/>
        <d v="2021-08-26T00:00:00.000"/>
        <d v="2016-11-14T00:00:00.000"/>
        <d v="2018-10-18T00:00:00.000"/>
        <d v="2020-09-22T00:00:00.000"/>
        <d v="2017-11-14T00:00:00.000"/>
        <d v="2019-10-18T00:00:00.000"/>
        <d v="2018-11-14T00:00:00.000"/>
        <d v="2020-10-18T00:00:00.000"/>
        <d v="2019-11-14T00:00:00.000"/>
        <d v="2018-12-10T00:00:00.000"/>
        <d v="2019-12-10T00:00:00.000"/>
        <d v="2021-11-14T00:00:00.000"/>
        <d v="2020-12-10T00:00:00.000"/>
        <d v="2016-08-28T00:00:00.000"/>
        <d v="2017-08-28T00:00:00.000"/>
        <d v="2018-08-28T00:00:00.000"/>
        <d v="2019-08-28T00:00:00.000"/>
        <d v="2016-10-20T00:00:00.000"/>
        <d v="2018-09-24T00:00:00.000"/>
        <d v="2020-08-28T00:00:00.000"/>
        <d v="2017-10-20T00:00:00.000"/>
        <d v="2019-09-24T00:00:00.000"/>
        <d v="2016-11-16T00:00:00.000"/>
        <d v="2020-09-24T00:00:00.000"/>
        <d v="2017-11-16T00:00:00.000"/>
        <d v="2019-10-20T00:00:00.000"/>
        <d v="2016-12-12T00:00:00.000"/>
        <d v="2018-11-16T00:00:00.000"/>
        <d v="2020-10-20T00:00:00.000"/>
        <d v="2018-12-12T00:00:00.000"/>
        <d v="2020-11-16T00:00:00.000"/>
        <d v="2019-12-12T00:00:00.000"/>
        <d v="2021-11-16T00:00:00.000"/>
        <d v="2021-12-12T00:00:00.000"/>
        <d v="2016-08-30T00:00:00.000"/>
        <d v="2017-08-30T00:00:00.000"/>
        <d v="2016-09-26T00:00:00.000"/>
        <d v="2018-08-30T00:00:00.000"/>
        <d v="2017-09-26T00:00:00.000"/>
        <d v="2019-08-30T00:00:00.000"/>
        <d v="2018-09-26T00:00:00.000"/>
        <d v="2017-10-22T00:00:00.000"/>
        <d v="2019-09-26T00:00:00.000"/>
        <d v="2021-08-30T00:00:00.000"/>
        <d v="2016-11-18T00:00:00.000"/>
        <d v="2018-10-22T00:00:00.000"/>
        <d v="2017-11-18T00:00:00.000"/>
        <d v="2019-10-22T00:00:00.000"/>
        <d v="2021-09-26T00:00:00.000"/>
        <d v="2016-12-14T00:00:00.000"/>
        <d v="2018-11-18T00:00:00.000"/>
        <d v="2020-10-22T00:00:00.000"/>
        <d v="2017-12-14T00:00:00.000"/>
        <d v="2019-11-18T00:00:00.000"/>
        <d v="2018-12-14T00:00:00.000"/>
        <d v="2020-11-18T00:00:00.000"/>
        <d v="2019-12-14T00:00:00.000"/>
        <d v="2021-11-18T00:00:00.000"/>
        <d v="2020-12-14T00:00:00.000"/>
        <d v="2021-12-14T00:00:00.000"/>
        <d v="2017-09-28T00:00:00.000"/>
        <d v="2016-10-24T00:00:00.000"/>
        <d v="2018-09-28T00:00:00.000"/>
        <d v="2017-10-24T00:00:00.000"/>
        <d v="2018-10-24T00:00:00.000"/>
        <d v="2020-09-28T00:00:00.000"/>
        <d v="2017-11-20T00:00:00.000"/>
        <d v="2019-10-24T00:00:00.000"/>
        <d v="2021-09-28T00:00:00.000"/>
        <d v="2016-12-16T00:00:00.000"/>
        <d v="2018-11-20T00:00:00.000"/>
        <d v="2020-10-24T00:00:00.000"/>
        <d v="2019-11-20T00:00:00.000"/>
        <d v="2021-10-24T00:00:00.000"/>
        <d v="2018-12-16T00:00:00.000"/>
        <d v="2020-11-20T00:00:00.000"/>
        <d v="2019-12-16T00:00:00.000"/>
        <d v="2020-12-16T00:00:00.000"/>
        <d v="2021-12-16T00:00:00.000"/>
        <d v="2016-09-30T00:00:00.000"/>
        <d v="2017-09-30T00:00:00.000"/>
        <d v="2018-09-30T00:00:00.000"/>
        <d v="2017-10-26T00:00:00.000"/>
        <d v="2019-09-30T00:00:00.000"/>
        <d v="2016-11-22T00:00:00.000"/>
        <d v="2018-10-26T00:00:00.000"/>
        <d v="2020-09-30T00:00:00.000"/>
        <d v="2017-11-22T00:00:00.000"/>
        <d v="2019-10-26T00:00:00.000"/>
        <d v="2016-12-18T00:00:00.000"/>
        <d v="2018-11-22T00:00:00.000"/>
        <d v="2020-10-26T00:00:00.000"/>
        <d v="2017-12-18T00:00:00.000"/>
        <d v="2019-11-22T00:00:00.000"/>
        <d v="2018-12-18T00:00:00.000"/>
        <d v="2019-12-18T00:00:00.000"/>
        <d v="2021-11-22T00:00:00.000"/>
        <d v="2020-12-18T00:00:00.000"/>
        <d v="2021-12-18T00:00:00.000"/>
        <d v="2016-11-24T00:00:00.000"/>
        <d v="2018-10-28T00:00:00.000"/>
        <d v="2017-11-24T00:00:00.000"/>
        <d v="2019-10-28T00:00:00.000"/>
        <d v="2020-10-28T00:00:00.000"/>
        <d v="2017-12-20T00:00:00.000"/>
        <d v="2019-11-24T00:00:00.000"/>
        <d v="2018-12-20T00:00:00.000"/>
        <d v="2020-11-24T00:00:00.000"/>
        <d v="2019-12-20T00:00:00.000"/>
        <d v="2020-12-20T00:00:00.000"/>
        <d v="2021-12-20T00:00:00.000"/>
        <d v="2021-01-01T00:00:00.000"/>
        <d v="2017-10-30T00:00:00.000"/>
        <d v="2016-11-26T00:00:00.000"/>
        <d v="2019-10-30T00:00:00.000"/>
        <d v="2016-12-22T00:00:00.000"/>
        <d v="2018-11-26T00:00:00.000"/>
        <d v="2020-10-30T00:00:00.000"/>
        <d v="2017-12-22T00:00:00.000"/>
        <d v="2019-11-26T00:00:00.000"/>
        <d v="2020-11-26T00:00:00.000"/>
        <d v="2021-11-26T00:00:00.000"/>
        <d v="2020-12-22T00:00:00.000"/>
        <d v="2018-01-03T00:00:00.000"/>
        <d v="2016-11-28T00:00:00.000"/>
        <d v="2017-11-28T00:00:00.000"/>
        <d v="2016-12-24T00:00:00.000"/>
        <d v="2018-11-28T00:00:00.000"/>
        <d v="2017-12-24T00:00:00.000"/>
        <d v="2019-11-28T00:00:00.000"/>
        <d v="2018-12-24T00:00:00.000"/>
        <d v="2019-12-24T00:00:00.000"/>
        <d v="2020-12-24T00:00:00.000"/>
        <d v="2021-12-24T00:00:00.000"/>
        <d v="2016-02-01T00:00:00.000"/>
        <d v="2017-02-01T00:00:00.000"/>
        <d v="2018-02-01T00:00:00.000"/>
        <d v="2020-01-05T00:00:00.000"/>
        <d v="2019-02-01T00:00:00.000"/>
        <d v="2020-02-01T00:00:00.000"/>
        <d v="2021-02-01T00:00:00.000"/>
        <d v="2016-11-30T00:00:00.000"/>
        <d v="2017-11-30T00:00:00.000"/>
        <d v="2016-12-26T00:00:00.000"/>
        <d v="2018-11-30T00:00:00.000"/>
        <d v="2017-12-26T00:00:00.000"/>
        <d v="2019-11-30T00:00:00.000"/>
        <d v="2018-12-26T00:00:00.000"/>
        <d v="2020-11-30T00:00:00.000"/>
        <d v="2019-12-26T00:00:00.000"/>
        <d v="2021-11-30T00:00:00.000"/>
        <d v="2020-12-26T00:00:00.000"/>
        <d v="2021-12-26T00:00:00.000"/>
        <d v="2017-01-07T00:00:00.000"/>
        <d v="2017-02-03T00:00:00.000"/>
        <d v="2019-02-03T00:00:00.000"/>
        <d v="2021-01-07T00:00:00.000"/>
        <d v="2020-02-03T00:00:00.000"/>
        <d v="2021-02-03T00:00:00.000"/>
        <d v="2016-12-28T00:00:00.000"/>
        <d v="2017-12-28T00:00:00.000"/>
        <d v="2018-12-28T00:00:00.000"/>
        <d v="2019-12-28T00:00:00.000"/>
        <d v="2020-12-28T00:00:00.000"/>
        <d v="2018-01-09T00:00:00.000"/>
        <d v="2019-01-09T00:00:00.000"/>
        <d v="2016-03-01T00:00:00.000"/>
        <d v="2018-02-05T00:00:00.000"/>
        <d v="2020-01-09T00:00:00.000"/>
        <d v="2017-03-01T00:00:00.000"/>
        <d v="2019-02-05T00:00:00.000"/>
        <d v="2018-03-01T00:00:00.000"/>
        <d v="2020-02-05T00:00:00.000"/>
        <d v="2019-03-01T00:00:00.000"/>
        <d v="2021-02-05T00:00:00.000"/>
        <d v="2016-12-30T00:00:00.000"/>
        <d v="2017-12-30T00:00:00.000"/>
        <d v="2018-12-30T00:00:00.000"/>
        <d v="2019-12-30T00:00:00.000"/>
        <d v="2020-12-30T00:00:00.000"/>
        <d v="2021-12-30T00:00:00.000"/>
        <d v="2017-01-11T00:00:00.000"/>
        <d v="2018-01-11T00:00:00.000"/>
        <d v="2017-02-07T00:00:00.000"/>
        <d v="2019-01-11T00:00:00.000"/>
        <d v="2018-02-07T00:00:00.000"/>
        <d v="2020-01-11T00:00:00.000"/>
        <d v="2019-02-07T00:00:00.000"/>
        <d v="2021-01-11T00:00:00.000"/>
        <d v="2020-02-07T00:00:00.000"/>
        <d v="2019-03-03T00:00:00.000"/>
        <d v="2021-02-07T00:00:00.000"/>
        <d v="2020-03-03T00:00:00.000"/>
        <d v="2016-01-13T00:00:00.000"/>
        <d v="2017-01-13T00:00:00.000"/>
        <d v="2017-02-09T00:00:00.000"/>
        <d v="2019-01-13T00:00:00.000"/>
        <d v="2018-02-09T00:00:00.000"/>
        <d v="2020-01-13T00:00:00.000"/>
        <d v="2017-03-05T00:00:00.000"/>
        <d v="2021-01-13T00:00:00.000"/>
        <d v="2018-03-05T00:00:00.000"/>
        <d v="2020-02-09T00:00:00.000"/>
        <d v="2017-04-01T00:00:00.000"/>
        <d v="2019-03-05T00:00:00.000"/>
        <d v="2021-02-09T00:00:00.000"/>
        <d v="2018-04-01T00:00:00.000"/>
        <d v="2020-03-05T00:00:00.000"/>
        <d v="2019-04-01T00:00:00.000"/>
        <d v="2020-04-01T00:00:00.000"/>
        <d v="2021-04-01T00:00:00.000"/>
        <d v="2016-01-15T00:00:00.000"/>
        <d v="2017-01-15T00:00:00.000"/>
        <d v="2018-01-15T00:00:00.000"/>
        <d v="2019-01-15T00:00:00.000"/>
        <d v="2018-02-11T00:00:00.000"/>
        <d v="2020-01-15T00:00:00.000"/>
        <d v="2019-02-11T00:00:00.000"/>
        <d v="2021-01-15T00:00:00.000"/>
        <d v="2016-04-03T00:00:00.000"/>
        <d v="2018-03-07T00:00:00.000"/>
        <d v="2020-02-11T00:00:00.000"/>
        <d v="2017-04-03T00:00:00.000"/>
        <d v="2021-02-11T00:00:00.000"/>
        <d v="2018-04-03T00:00:00.000"/>
        <d v="2019-04-03T00:00:00.000"/>
        <d v="2021-03-07T00:00:00.000"/>
        <d v="2021-04-03T00:00:00.000"/>
        <d v="2017-01-17T00:00:00.000"/>
        <d v="2018-01-17T00:00:00.000"/>
        <d v="2017-02-13T00:00:00.000"/>
        <d v="2019-01-17T00:00:00.000"/>
        <d v="2016-03-09T00:00:00.000"/>
        <d v="2018-02-13T00:00:00.000"/>
        <d v="2020-01-17T00:00:00.000"/>
        <d v="2019-02-13T00:00:00.000"/>
        <d v="2021-01-17T00:00:00.000"/>
        <d v="2018-03-09T00:00:00.000"/>
        <d v="2020-02-13T00:00:00.000"/>
        <d v="2017-04-05T00:00:00.000"/>
        <d v="2021-02-13T00:00:00.000"/>
        <d v="2016-05-01T00:00:00.000"/>
        <d v="2018-04-05T00:00:00.000"/>
        <d v="2020-03-09T00:00:00.000"/>
        <d v="2019-04-05T00:00:00.000"/>
        <d v="2021-03-09T00:00:00.000"/>
        <d v="2020-04-05T00:00:00.000"/>
        <d v="2021-04-05T00:00:00.000"/>
        <d v="2020-05-01T00:00:00.000"/>
        <d v="2021-05-01T00:00:00.000"/>
        <d v="2016-01-19T00:00:00.000"/>
        <d v="2017-01-19T00:00:00.000"/>
        <d v="2018-01-19T00:00:00.000"/>
        <d v="2017-02-15T00:00:00.000"/>
        <d v="2018-02-15T00:00:00.000"/>
        <d v="2019-02-15T00:00:00.000"/>
        <d v="2021-01-19T00:00:00.000"/>
        <d v="2016-04-07T00:00:00.000"/>
        <d v="2020-02-15T00:00:00.000"/>
        <d v="2017-04-07T00:00:00.000"/>
        <d v="2019-03-11T00:00:00.000"/>
        <d v="2021-02-15T00:00:00.000"/>
        <d v="2020-03-11T00:00:00.000"/>
        <d v="2017-05-03T00:00:00.000"/>
        <d v="2019-04-07T00:00:00.000"/>
        <d v="2021-03-11T00:00:00.000"/>
        <d v="2018-05-03T00:00:00.000"/>
        <d v="2020-04-07T00:00:00.000"/>
        <d v="2019-05-03T00:00:00.000"/>
        <d v="2021-04-07T00:00:00.000"/>
        <d v="2021-05-03T00:00:00.000"/>
        <d v="2016-01-21T00:00:00.000"/>
        <d v="2016-02-17T00:00:00.000"/>
        <d v="2018-01-21T00:00:00.000"/>
        <d v="2017-02-17T00:00:00.000"/>
        <d v="2019-01-21T00:00:00.000"/>
        <d v="2020-01-21T00:00:00.000"/>
        <d v="2019-02-17T00:00:00.000"/>
        <d v="2021-01-21T00:00:00.000"/>
        <d v="2016-04-09T00:00:00.000"/>
        <d v="2020-02-17T00:00:00.000"/>
        <d v="2019-03-13T00:00:00.000"/>
        <d v="2021-02-17T00:00:00.000"/>
        <d v="2016-05-05T00:00:00.000"/>
        <d v="2018-04-09T00:00:00.000"/>
        <d v="2020-03-13T00:00:00.000"/>
        <d v="2017-05-05T00:00:00.000"/>
        <d v="2019-04-09T00:00:00.000"/>
        <d v="2021-03-13T00:00:00.000"/>
        <d v="2020-04-09T00:00:00.000"/>
        <d v="2017-06-01T00:00:00.000"/>
        <d v="2021-04-09T00:00:00.000"/>
        <d v="2018-06-01T00:00:00.000"/>
        <d v="2020-05-05T00:00:00.000"/>
        <d v="2021-05-05T00:00:00.000"/>
        <d v="2020-06-01T00:00:00.000"/>
        <d v="2021-06-01T00:00:00.000"/>
        <d v="2016-02-19T00:00:00.000"/>
        <d v="2018-01-23T00:00:00.000"/>
        <d v="2019-01-23T00:00:00.000"/>
        <d v="2016-03-15T00:00:00.000"/>
        <d v="2018-02-19T00:00:00.000"/>
        <d v="2020-01-23T00:00:00.000"/>
        <d v="2019-02-19T00:00:00.000"/>
        <d v="2021-01-23T00:00:00.000"/>
        <d v="2016-04-11T00:00:00.000"/>
        <d v="2018-03-15T00:00:00.000"/>
        <d v="2020-02-19T00:00:00.000"/>
        <d v="2017-04-11T00:00:00.000"/>
        <d v="2019-03-15T00:00:00.000"/>
        <d v="2021-02-19T00:00:00.000"/>
        <d v="2018-04-11T00:00:00.000"/>
        <d v="2020-03-15T00:00:00.000"/>
        <d v="2019-04-11T00:00:00.000"/>
        <d v="2021-03-15T00:00:00.000"/>
        <d v="2016-06-03T00:00:00.000"/>
        <d v="2018-05-07T00:00:00.000"/>
        <d v="2020-04-11T00:00:00.000"/>
        <d v="2019-05-07T00:00:00.000"/>
        <d v="2021-04-11T00:00:00.000"/>
        <d v="2018-06-03T00:00:00.000"/>
        <d v="2020-05-07T00:00:00.000"/>
        <d v="2019-06-03T00:00:00.000"/>
        <d v="2021-05-07T00:00:00.000"/>
        <d v="2020-06-03T00:00:00.000"/>
        <d v="2021-06-03T00:00:00.000"/>
        <d v="2016-01-25T00:00:00.000"/>
        <d v="2017-01-25T00:00:00.000"/>
        <d v="2018-01-25T00:00:00.000"/>
        <d v="2017-02-21T00:00:00.000"/>
        <d v="2019-01-25T00:00:00.000"/>
        <d v="2016-03-17T00:00:00.000"/>
        <d v="2018-02-21T00:00:00.000"/>
        <d v="2020-01-25T00:00:00.000"/>
        <d v="2019-02-21T00:00:00.000"/>
        <d v="2021-01-25T00:00:00.000"/>
        <d v="2020-02-21T00:00:00.000"/>
        <d v="2017-04-13T00:00:00.000"/>
        <d v="2019-03-17T00:00:00.000"/>
        <d v="2021-02-21T00:00:00.000"/>
        <d v="2018-04-13T00:00:00.000"/>
        <d v="2020-03-17T00:00:00.000"/>
        <d v="2017-05-09T00:00:00.000"/>
        <d v="2021-03-17T00:00:00.000"/>
        <d v="2016-06-05T00:00:00.000"/>
        <d v="2020-04-13T00:00:00.000"/>
        <d v="2017-06-05T00:00:00.000"/>
        <d v="2021-04-13T00:00:00.000"/>
        <d v="2016-07-01T00:00:00.000"/>
        <d v="2018-06-05T00:00:00.000"/>
        <d v="2020-05-09T00:00:00.000"/>
        <d v="2017-07-01T00:00:00.000"/>
        <d v="2019-06-05T00:00:00.000"/>
        <d v="2018-07-01T00:00:00.000"/>
        <d v="2020-06-05T00:00:00.000"/>
        <d v="2019-07-01T00:00:00.000"/>
        <d v="2021-06-05T00:00:00.000"/>
        <d v="2021-07-01T00:00:00.000"/>
        <d v="2016-01-27T00:00:00.000"/>
        <d v="2017-01-27T00:00:00.000"/>
        <d v="2016-02-23T00:00:00.000"/>
        <d v="2019-01-27T00:00:00.000"/>
        <d v="2016-03-19T00:00:00.000"/>
        <d v="2020-01-27T00:00:00.000"/>
        <d v="2017-03-19T00:00:00.000"/>
        <d v="2021-01-27T00:00:00.000"/>
        <d v="2016-04-15T00:00:00.000"/>
        <d v="2018-03-19T00:00:00.000"/>
        <d v="2020-02-23T00:00:00.000"/>
        <d v="2019-03-19T00:00:00.000"/>
        <d v="2021-02-23T00:00:00.000"/>
        <d v="2018-04-15T00:00:00.000"/>
        <d v="2020-03-19T00:00:00.000"/>
        <d v="2017-05-11T00:00:00.000"/>
        <d v="2021-03-19T00:00:00.000"/>
        <d v="2016-06-07T00:00:00.000"/>
        <d v="2018-05-11T00:00:00.000"/>
        <d v="2020-04-15T00:00:00.000"/>
        <d v="2017-06-07T00:00:00.000"/>
        <d v="2021-04-15T00:00:00.000"/>
        <d v="2016-07-03T00:00:00.000"/>
        <d v="2018-06-07T00:00:00.000"/>
        <d v="2017-07-03T00:00:00.000"/>
        <d v="2019-06-07T00:00:00.000"/>
        <d v="2021-05-11T00:00:00.000"/>
        <d v="2018-07-03T00:00:00.000"/>
        <d v="2020-06-07T00:00:00.000"/>
        <d v="2019-07-03T00:00:00.000"/>
        <d v="2021-06-07T00:00:00.000"/>
        <d v="2020-07-03T00:00:00.000"/>
        <d v="2021-07-03T00:00:00.000"/>
        <d v="2016-01-29T00:00:00.000"/>
        <d v="2017-01-29T00:00:00.000"/>
        <d v="2019-01-29T00:00:00.000"/>
        <d v="2016-03-21T00:00:00.000"/>
        <d v="2020-01-29T00:00:00.000"/>
        <d v="2017-03-21T00:00:00.000"/>
        <d v="2019-02-25T00:00:00.000"/>
        <d v="2021-01-29T00:00:00.000"/>
        <d v="2018-03-21T00:00:00.000"/>
        <d v="2020-02-25T00:00:00.000"/>
        <d v="2017-04-17T00:00:00.000"/>
        <d v="2019-03-21T00:00:00.000"/>
        <d v="2021-02-25T00:00:00.000"/>
        <d v="2018-04-17T00:00:00.000"/>
        <d v="2020-03-21T00:00:00.000"/>
        <d v="2019-04-17T00:00:00.000"/>
        <d v="2021-03-21T00:00:00.000"/>
        <d v="2016-06-09T00:00:00.000"/>
        <d v="2018-05-13T00:00:00.000"/>
        <d v="2020-04-17T00:00:00.000"/>
        <d v="2017-06-09T00:00:00.000"/>
        <d v="2019-05-13T00:00:00.000"/>
        <d v="2021-04-17T00:00:00.000"/>
        <d v="2016-07-05T00:00:00.000"/>
        <d v="2018-06-09T00:00:00.000"/>
        <d v="2017-07-05T00:00:00.000"/>
        <d v="2021-05-13T00:00:00.000"/>
        <d v="2016-08-01T00:00:00.000"/>
        <d v="2018-07-05T00:00:00.000"/>
        <d v="2020-06-09T00:00:00.000"/>
        <d v="2017-08-01T00:00:00.000"/>
        <d v="2019-07-05T00:00:00.000"/>
        <d v="2021-06-09T00:00:00.000"/>
        <d v="2018-08-01T00:00:00.000"/>
        <d v="2019-08-01T00:00:00.000"/>
        <d v="2021-07-05T00:00:00.000"/>
        <d v="2017-01-31T00:00:00.000"/>
        <d v="2018-01-31T00:00:00.000"/>
        <d v="2017-02-27T00:00:00.000"/>
        <d v="2019-01-31T00:00:00.000"/>
        <d v="2018-02-27T00:00:00.000"/>
        <d v="2020-01-31T00:00:00.000"/>
        <d v="2019-02-27T00:00:00.000"/>
        <d v="2021-01-31T00:00:00.000"/>
        <d v="2016-04-19T00:00:00.000"/>
        <d v="2018-03-23T00:00:00.000"/>
        <d v="2020-02-27T00:00:00.000"/>
        <d v="2017-04-19T00:00:00.000"/>
        <d v="2018-04-19T00:00:00.000"/>
        <d v="2020-03-23T00:00:00.000"/>
        <d v="2017-05-15T00:00:00.000"/>
        <d v="2019-04-19T00:00:00.000"/>
        <d v="2021-03-23T00:00:00.000"/>
        <d v="2018-05-15T00:00:00.000"/>
        <d v="2020-04-19T00:00:00.000"/>
        <d v="2019-05-15T00:00:00.000"/>
        <d v="2021-04-19T00:00:00.000"/>
        <d v="2016-07-07T00:00:00.000"/>
        <d v="2017-07-07T00:00:00.000"/>
        <d v="2019-06-11T00:00:00.000"/>
        <d v="2021-05-15T00:00:00.000"/>
        <d v="2016-08-03T00:00:00.000"/>
        <d v="2020-06-11T00:00:00.000"/>
        <d v="2017-08-03T00:00:00.000"/>
        <d v="2019-07-07T00:00:00.000"/>
        <d v="2018-08-03T00:00:00.000"/>
        <d v="2020-07-07T00:00:00.000"/>
        <d v="2019-08-03T00:00:00.000"/>
        <d v="2021-07-07T00:00:00.000"/>
        <d v="2020-08-03T00:00:00.000"/>
        <d v="2021-08-03T00:00:00.000"/>
        <d v="2016-02-29T00:00:00.000"/>
        <d v="2018-03-25T00:00:00.000"/>
        <d v="2017-04-21T00:00:00.000"/>
        <d v="2019-03-25T00:00:00.000"/>
        <d v="2020-03-25T00:00:00.000"/>
        <d v="2017-05-17T00:00:00.000"/>
        <d v="2019-04-21T00:00:00.000"/>
        <d v="2021-03-25T00:00:00.000"/>
        <d v="2016-06-13T00:00:00.000"/>
        <d v="2018-05-17T00:00:00.000"/>
        <d v="2017-06-13T00:00:00.000"/>
        <d v="2019-05-17T00:00:00.000"/>
        <d v="2021-04-21T00:00:00.000"/>
        <d v="2016-07-09T00:00:00.000"/>
        <d v="2018-06-13T00:00:00.000"/>
        <d v="2019-06-13T00:00:00.000"/>
        <d v="2021-05-17T00:00:00.000"/>
        <d v="2016-08-05T00:00:00.000"/>
        <d v="2018-07-09T00:00:00.000"/>
        <d v="2019-07-09T00:00:00.000"/>
        <d v="2021-06-13T00:00:00.000"/>
        <d v="2016-09-01T00:00:00.000"/>
        <d v="2020-07-09T00:00:00.000"/>
        <d v="2017-09-01T00:00:00.000"/>
        <d v="2019-08-05T00:00:00.000"/>
        <d v="2021-07-09T00:00:00.000"/>
        <d v="2020-08-05T00:00:00.000"/>
        <d v="2019-09-01T00:00:00.000"/>
        <d v="2021-08-05T00:00:00.000"/>
        <d v="2020-09-01T00:00:00.000"/>
        <d v="2021-09-01T00:00:00.000"/>
        <d v="2016-03-27T00:00:00.000"/>
        <d v="2017-03-27T00:00:00.000"/>
        <d v="2018-03-27T00:00:00.000"/>
        <d v="2017-04-23T00:00:00.000"/>
        <d v="2019-03-27T00:00:00.000"/>
        <d v="2016-05-19T00:00:00.000"/>
        <d v="2018-04-23T00:00:00.000"/>
        <d v="2020-03-27T00:00:00.000"/>
        <d v="2017-05-19T00:00:00.000"/>
        <d v="2019-04-23T00:00:00.000"/>
        <d v="2021-03-27T00:00:00.000"/>
        <d v="2016-06-15T00:00:00.000"/>
        <d v="2020-04-23T00:00:00.000"/>
        <d v="2017-06-15T00:00:00.000"/>
        <d v="2019-05-19T00:00:00.000"/>
        <d v="2016-07-11T00:00:00.000"/>
        <d v="2018-06-15T00:00:00.000"/>
        <d v="2017-07-11T00:00:00.000"/>
        <d v="2021-05-19T00:00:00.000"/>
        <d v="2016-08-07T00:00:00.000"/>
        <d v="2018-07-11T00:00:00.000"/>
        <d v="2020-06-15T00:00:00.000"/>
        <d v="2017-08-07T00:00:00.000"/>
        <d v="2021-06-15T00:00:00.000"/>
        <d v="2016-09-03T00:00:00.000"/>
        <d v="2018-08-07T00:00:00.000"/>
        <d v="2019-08-07T00:00:00.000"/>
        <d v="2018-09-03T00:00:00.000"/>
        <d v="2020-08-07T00:00:00.000"/>
        <d v="2019-09-03T00:00:00.000"/>
        <d v="2021-08-07T00:00:00.000"/>
        <d v="2020-09-03T00:00:00.000"/>
        <d v="2021-09-03T00:00:00.000"/>
        <d v="2016-03-29T00:00:00.000"/>
        <d v="2017-03-29T00:00:00.000"/>
        <d v="2018-03-29T00:00:00.000"/>
        <d v="2017-04-25T00:00:00.000"/>
        <d v="2019-03-29T00:00:00.000"/>
        <d v="2018-04-25T00:00:00.000"/>
        <d v="2020-03-29T00:00:00.000"/>
        <d v="2017-05-21T00:00:00.000"/>
        <d v="2019-04-25T00:00:00.000"/>
        <d v="2021-03-29T00:00:00.000"/>
        <d v="2018-05-21T00:00:00.000"/>
        <d v="2017-06-17T00:00:00.000"/>
        <d v="2019-05-21T00:00:00.000"/>
        <d v="2016-07-13T00:00:00.000"/>
        <d v="2020-05-21T00:00:00.000"/>
        <d v="2017-07-13T00:00:00.000"/>
        <d v="2019-06-17T00:00:00.000"/>
        <d v="2021-05-21T00:00:00.000"/>
        <d v="2016-08-09T00:00:00.000"/>
        <d v="2018-07-13T00:00:00.000"/>
        <d v="2020-06-17T00:00:00.000"/>
        <d v="2017-08-09T00:00:00.000"/>
        <d v="2021-06-17T00:00:00.000"/>
        <d v="2016-09-05T00:00:00.000"/>
        <d v="2018-08-09T00:00:00.000"/>
        <d v="2020-07-13T00:00:00.000"/>
        <d v="2017-09-05T00:00:00.000"/>
        <d v="2019-08-09T00:00:00.000"/>
        <d v="2021-07-13T00:00:00.000"/>
        <d v="2018-09-05T00:00:00.000"/>
        <d v="2020-08-09T00:00:00.000"/>
        <d v="2017-10-01T00:00:00.000"/>
        <d v="2019-09-05T00:00:00.000"/>
        <d v="2021-08-09T00:00:00.000"/>
        <d v="2018-10-01T00:00:00.000"/>
        <d v="2020-09-05T00:00:00.000"/>
        <d v="2019-10-01T00:00:00.000"/>
        <d v="2020-10-01T00:00:00.000"/>
        <d v="2016-03-31T00:00:00.000"/>
        <d v="2017-03-31T00:00:00.000"/>
        <d v="2017-04-27T00:00:00.000"/>
        <d v="2019-03-31T00:00:00.000"/>
        <d v="2016-05-23T00:00:00.000"/>
        <d v="2018-04-27T00:00:00.000"/>
        <d v="2020-03-31T00:00:00.000"/>
        <d v="2017-05-23T00:00:00.000"/>
        <d v="2021-03-31T00:00:00.000"/>
        <d v="2016-06-19T00:00:00.000"/>
        <d v="2018-05-23T00:00:00.000"/>
        <d v="2020-04-27T00:00:00.000"/>
        <d v="2017-06-19T00:00:00.000"/>
        <d v="2019-05-23T00:00:00.000"/>
        <d v="2021-04-27T00:00:00.000"/>
        <d v="2016-07-15T00:00:00.000"/>
        <d v="2018-06-19T00:00:00.000"/>
        <d v="2020-05-23T00:00:00.000"/>
        <d v="2019-06-19T00:00:00.000"/>
        <d v="2021-05-23T00:00:00.000"/>
        <d v="2016-08-11T00:00:00.000"/>
        <d v="2018-07-15T00:00:00.000"/>
        <d v="2020-06-19T00:00:00.000"/>
        <d v="2017-08-11T00:00:00.000"/>
        <d v="2019-07-15T00:00:00.000"/>
        <d v="2021-06-19T00:00:00.000"/>
        <d v="2016-09-07T00:00:00.000"/>
        <d v="2018-08-11T00:00:00.000"/>
        <d v="2020-07-15T00:00:00.000"/>
        <d v="2017-09-07T00:00:00.000"/>
        <d v="2021-07-15T00:00:00.000"/>
        <d v="2016-10-03T00:00:00.000"/>
        <d v="2018-09-07T00:00:00.000"/>
        <d v="2020-08-11T00:00:00.000"/>
        <d v="2017-10-03T00:00:00.000"/>
        <d v="2021-08-11T00:00:00.000"/>
        <d v="2018-10-03T00:00:00.000"/>
        <d v="2020-09-07T00:00:00.000"/>
        <d v="2019-10-03T00:00:00.000"/>
        <d v="2016-04-29T00:00:00.000"/>
        <d v="2017-04-29T00:00:00.000"/>
        <d v="2016-05-25T00:00:00.000"/>
        <d v="2017-05-25T00:00:00.000"/>
        <d v="2019-04-29T00:00:00.000"/>
        <d v="2018-05-25T00:00:00.000"/>
        <d v="2020-04-29T00:00:00.000"/>
        <d v="2017-06-21T00:00:00.000"/>
        <d v="2019-05-25T00:00:00.000"/>
        <d v="2016-07-17T00:00:00.000"/>
        <d v="2018-06-21T00:00:00.000"/>
        <d v="2020-05-25T00:00:00.000"/>
        <d v="2017-07-17T00:00:00.000"/>
        <d v="2019-06-21T00:00:00.000"/>
        <d v="2021-05-25T00:00:00.000"/>
        <d v="2016-08-13T00:00:00.000"/>
        <d v="2018-07-17T00:00:00.000"/>
        <d v="2020-06-21T00:00:00.000"/>
        <d v="2019-07-17T00:00:00.000"/>
        <d v="2021-06-21T00:00:00.000"/>
        <d v="2016-09-09T00:00:00.000"/>
        <d v="2018-08-13T00:00:00.000"/>
        <d v="2020-07-17T00:00:00.000"/>
        <d v="2019-08-13T00:00:00.000"/>
        <d v="2021-07-17T00:00:00.000"/>
        <d v="2018-09-09T00:00:00.000"/>
        <d v="2020-08-13T00:00:00.000"/>
        <d v="2017-10-05T00:00:00.000"/>
        <d v="2021-08-13T00:00:00.000"/>
        <d v="2018-10-05T00:00:00.000"/>
        <d v="2020-09-09T00:00:00.000"/>
        <d v="2017-11-01T00:00:00.000"/>
        <d v="2019-10-05T00:00:00.000"/>
        <d v="2018-11-01T00:00:00.000"/>
        <d v="2020-10-05T00:00:00.000"/>
        <d v="2019-11-01T00:00:00.000"/>
        <d v="2020-11-01T00:00:00.000"/>
        <d v="2021-11-01T00:00:00.000"/>
        <d v="2016-05-27T00:00:00.000"/>
        <d v="2016-06-23T00:00:00.000"/>
        <d v="2018-05-27T00:00:00.000"/>
        <d v="2017-06-23T00:00:00.000"/>
        <d v="2019-05-27T00:00:00.000"/>
        <d v="2016-07-19T00:00:00.000"/>
        <d v="2017-07-19T00:00:00.000"/>
        <d v="2019-06-23T00:00:00.000"/>
        <d v="2021-05-27T00:00:00.000"/>
        <d v="2016-08-15T00:00:00.000"/>
        <d v="2018-07-19T00:00:00.000"/>
        <d v="2020-06-23T00:00:00.000"/>
        <d v="2017-08-15T00:00:00.000"/>
        <d v="2019-07-19T00:00:00.000"/>
        <d v="2021-06-23T00:00:00.000"/>
        <d v="2018-08-15T00:00:00.000"/>
        <d v="2020-07-19T00:00:00.000"/>
        <d v="2017-09-11T00:00:00.000"/>
        <d v="2019-08-15T00:00:00.000"/>
        <d v="2021-07-19T00:00:00.000"/>
        <d v="2016-10-07T00:00:00.000"/>
        <d v="2018-09-11T00:00:00.000"/>
        <d v="2020-08-15T00:00:00.000"/>
        <d v="2019-09-11T00:00:00.000"/>
        <d v="2016-11-03T00:00:00.000"/>
        <d v="2018-10-07T00:00:00.000"/>
        <d v="2020-09-11T00:00:00.000"/>
        <d v="2017-11-03T00:00:00.000"/>
        <d v="2019-10-07T00:00:00.000"/>
        <d v="2021-09-11T00:00:00.000"/>
        <d v="2020-10-07T00:00:00.000"/>
        <d v="2020-11-03T00:00:00.000"/>
        <d v="2021-11-03T00:00:00.000"/>
        <d v="2016-05-29T00:00:00.000"/>
        <d v="2017-05-29T00:00:00.000"/>
        <d v="2018-05-29T00:00:00.000"/>
        <d v="2017-06-25T00:00:00.000"/>
        <d v="2019-05-29T00:00:00.000"/>
        <d v="2016-07-21T00:00:00.000"/>
        <d v="2018-06-25T00:00:00.000"/>
        <d v="2020-05-29T00:00:00.000"/>
        <d v="2017-07-21T00:00:00.000"/>
        <d v="2019-06-25T00:00:00.000"/>
        <d v="2021-05-29T00:00:00.000"/>
        <d v="2016-08-17T00:00:00.000"/>
        <d v="2020-06-25T00:00:00.000"/>
        <d v="2017-08-17T00:00:00.000"/>
        <d v="2019-07-21T00:00:00.000"/>
        <d v="2021-06-25T00:00:00.000"/>
        <d v="2016-09-13T00:00:00.000"/>
        <d v="2018-08-17T00:00:00.000"/>
        <d v="2020-07-21T00:00:00.000"/>
        <d v="2017-09-13T00:00:00.000"/>
        <d v="2019-08-17T00:00:00.000"/>
        <d v="2021-07-21T00:00:00.000"/>
        <d v="2018-09-13T00:00:00.000"/>
        <d v="2020-08-17T00:00:00.000"/>
        <d v="2017-10-09T00:00:00.000"/>
        <d v="2019-09-13T00:00:00.000"/>
        <d v="2016-11-05T00:00:00.000"/>
        <d v="2018-10-09T00:00:00.000"/>
        <d v="2020-09-13T00:00:00.000"/>
        <d v="2019-10-09T00:00:00.000"/>
        <d v="2016-12-01T00:00:00.000"/>
        <d v="2020-10-09T00:00:00.000"/>
        <d v="2017-12-01T00:00:00.000"/>
        <d v="2019-11-05T00:00:00.000"/>
        <d v="2018-12-01T00:00:00.000"/>
        <d v="2020-11-05T00:00:00.000"/>
        <d v="2019-12-01T00:00:00.000"/>
        <d v="2021-11-05T00:00:00.000"/>
        <d v="2020-12-01T00:00:00.000"/>
        <d v="2017-05-31T00:00:00.000"/>
        <d v="2016-06-27T00:00:00.000"/>
        <d v="2018-05-31T00:00:00.000"/>
        <d v="2017-06-27T00:00:00.000"/>
        <d v="2019-05-31T00:00:00.000"/>
        <d v="2016-07-23T00:00:00.000"/>
        <d v="2018-06-27T00:00:00.000"/>
        <d v="2020-05-31T00:00:00.000"/>
        <d v="2019-06-27T00:00:00.000"/>
        <d v="2021-05-31T00:00:00.000"/>
        <d v="2016-08-19T00:00:00.000"/>
        <d v="2018-07-23T00:00:00.000"/>
        <d v="2020-06-27T00:00:00.000"/>
        <d v="2017-08-19T00:00:00.000"/>
        <d v="2019-07-23T00:00:00.000"/>
        <d v="2016-09-15T00:00:00.000"/>
        <d v="2018-08-19T00:00:00.000"/>
        <d v="2020-07-23T00:00:00.000"/>
        <d v="2017-09-15T00:00:00.000"/>
        <d v="2019-08-19T00:00:00.000"/>
        <d v="2021-07-23T00:00:00.000"/>
        <d v="2016-10-11T00:00:00.000"/>
        <d v="2020-08-19T00:00:00.000"/>
        <d v="2017-10-11T00:00:00.000"/>
        <d v="2019-09-15T00:00:00.000"/>
        <d v="2016-11-07T00:00:00.000"/>
        <d v="2018-10-11T00:00:00.000"/>
        <d v="2020-09-15T00:00:00.000"/>
        <d v="2017-11-07T00:00:00.000"/>
        <d v="2019-10-11T00:00:00.000"/>
        <d v="2021-09-15T00:00:00.000"/>
        <d v="2016-12-03T00:00:00.000"/>
        <d v="2018-11-07T00:00:00.000"/>
        <d v="2020-10-11T00:00:00.000"/>
        <d v="2019-11-07T00:00:00.000"/>
        <d v="2018-12-03T00:00:00.000"/>
        <d v="2020-11-07T00:00:00.000"/>
        <d v="2019-12-03T00:00:00.000"/>
        <d v="2021-11-07T00:00:00.000"/>
        <d v="2020-12-03T00:00:00.000"/>
        <d v="2021-12-03T00:00:00.000"/>
        <d v="2016-06-29T00:00:00.000"/>
        <d v="2017-06-29T00:00:00.000"/>
        <d v="2016-07-25T00:00:00.000"/>
        <d v="2018-06-29T00:00:00.000"/>
        <d v="2017-07-25T00:00:00.000"/>
        <d v="2018-07-25T00:00:00.000"/>
        <d v="2020-06-29T00:00:00.000"/>
        <d v="2017-08-21T00:00:00.000"/>
        <d v="2019-07-25T00:00:00.000"/>
        <d v="2021-06-29T00:00:00.000"/>
        <d v="2016-09-17T00:00:00.000"/>
        <d v="2018-08-21T00:00:00.000"/>
        <d v="2019-08-21T00:00:00.000"/>
        <d v="2021-07-25T00:00:00.000"/>
        <d v="2016-10-13T00:00:00.000"/>
        <d v="2018-09-17T00:00:00.000"/>
        <d v="2020-08-21T00:00:00.000"/>
        <d v="2017-10-13T00:00:00.000"/>
        <d v="2019-09-17T00:00:00.000"/>
        <d v="2021-08-21T00:00:00.000"/>
        <d v="2016-11-09T00:00:00.000"/>
        <d v="2020-09-17T00:00:00.000"/>
        <d v="2017-11-09T00:00:00.000"/>
        <d v="2019-10-13T00:00:00.000"/>
        <d v="2016-12-05T00:00:00.000"/>
        <d v="2018-11-09T00:00:00.000"/>
        <d v="2017-12-05T00:00:00.000"/>
        <d v="2019-11-09T00:00:00.000"/>
        <d v="2021-10-13T00:00:00.000"/>
        <d v="2018-12-05T00:00:00.000"/>
        <d v="2020-11-09T00:00:00.000"/>
        <d v="2019-12-05T00:00:00.000"/>
        <d v="2020-12-05T00:00:00.000"/>
        <d v="2021-12-05T00:00:00.000"/>
        <d v="2016-07-27T00:00:00.000"/>
        <d v="2017-07-27T00:00:00.000"/>
        <d v="2016-08-23T00:00:00.000"/>
        <d v="2018-07-27T00:00:00.000"/>
        <d v="2017-08-23T00:00:00.000"/>
        <d v="2018-08-23T00:00:00.000"/>
        <d v="2017-09-19T00:00:00.000"/>
        <d v="2019-08-23T00:00:00.000"/>
        <d v="2021-07-27T00:00:00.000"/>
        <d v="2018-09-19T00:00:00.000"/>
        <d v="2020-08-23T00:00:00.000"/>
        <d v="2019-09-19T00:00:00.000"/>
        <d v="2021-08-23T00:00:00.000"/>
        <d v="2018-10-15T00:00:00.000"/>
        <d v="2020-09-19T00:00:00.000"/>
        <d v="2019-10-15T00:00:00.000"/>
        <d v="2021-09-19T00:00:00.000"/>
        <d v="2016-12-07T00:00:00.000"/>
        <d v="2018-11-11T00:00:00.000"/>
        <d v="2020-10-15T00:00:00.000"/>
        <d v="2017-12-07T00:00:00.000"/>
        <d v="2019-11-11T00:00:00.000"/>
        <d v="2018-12-07T00:00:00.000"/>
        <d v="2020-11-11T00:00:00.000"/>
        <d v="2021-11-11T00:00:00.000"/>
        <d v="2020-12-07T00:00:00.000"/>
        <d v="2021-12-07T00:00:00.000"/>
        <d v="2016-07-29T00:00:00.000"/>
        <d v="2016-08-25T00:00:00.000"/>
        <d v="2017-08-25T00:00:00.000"/>
        <d v="2019-07-29T00:00:00.000"/>
        <d v="2016-09-21T00:00:00.000"/>
        <d v="2020-07-29T00:00:00.000"/>
        <d v="2017-09-21T00:00:00.000"/>
        <d v="2019-08-25T00:00:00.000"/>
        <d v="2021-07-29T00:00:00.000"/>
        <d v="2016-10-17T00:00:00.000"/>
        <d v="2018-09-21T00:00:00.000"/>
        <d v="2017-10-17T00:00:00.000"/>
        <d v="2019-09-21T00:00:00.000"/>
        <d v="2021-08-25T00:00:00.000"/>
        <d v="2018-10-17T00:00:00.000"/>
        <d v="2020-09-21T00:00:00.000"/>
        <d v="2017-11-13T00:00:00.000"/>
        <d v="2019-10-17T00:00:00.000"/>
        <d v="2016-12-09T00:00:00.000"/>
        <d v="2018-11-13T00:00:00.000"/>
        <d v="2020-10-17T00:00:00.000"/>
        <d v="2019-11-13T00:00:00.000"/>
        <d v="2018-12-09T00:00:00.000"/>
        <d v="2020-11-13T00:00:00.000"/>
        <d v="2019-12-09T00:00:00.000"/>
        <d v="2021-11-13T00:00:00.000"/>
        <d v="2020-12-09T00:00:00.000"/>
        <d v="2021-12-09T00:00:00.000"/>
        <d v="2016-07-31T00:00:00.000"/>
        <d v="2017-07-31T00:00:00.000"/>
        <d v="2016-08-27T00:00:00.000"/>
        <d v="2019-07-31T00:00:00.000"/>
        <d v="2018-08-27T00:00:00.000"/>
        <d v="2019-08-27T00:00:00.000"/>
        <d v="2021-07-31T00:00:00.000"/>
        <d v="2016-10-19T00:00:00.000"/>
        <d v="2018-09-23T00:00:00.000"/>
        <d v="2020-08-27T00:00:00.000"/>
        <d v="2017-10-19T00:00:00.000"/>
        <d v="2021-08-27T00:00:00.000"/>
        <d v="2016-11-15T00:00:00.000"/>
        <d v="2018-10-19T00:00:00.000"/>
        <d v="2020-09-23T00:00:00.000"/>
        <d v="2017-11-15T00:00:00.000"/>
        <d v="2019-10-19T00:00:00.000"/>
        <d v="2021-09-23T00:00:00.000"/>
        <d v="2018-11-15T00:00:00.000"/>
        <d v="2020-10-19T00:00:00.000"/>
        <d v="2017-12-11T00:00:00.000"/>
        <d v="2019-11-15T00:00:00.000"/>
        <d v="2018-12-11T00:00:00.000"/>
        <d v="2020-11-15T00:00:00.000"/>
        <d v="2019-12-11T00:00:00.000"/>
        <d v="2020-12-11T00:00:00.000"/>
        <d v="2016-08-29T00:00:00.000"/>
        <d v="2017-08-29T00:00:00.000"/>
        <d v="2016-09-25T00:00:00.000"/>
        <d v="2018-08-29T00:00:00.000"/>
        <d v="2017-09-25T00:00:00.000"/>
        <d v="2019-08-29T00:00:00.000"/>
        <d v="2018-09-25T00:00:00.000"/>
        <d v="2019-09-25T00:00:00.000"/>
        <d v="2016-11-17T00:00:00.000"/>
        <d v="2020-09-25T00:00:00.000"/>
        <d v="2017-11-17T00:00:00.000"/>
        <d v="2019-10-21T00:00:00.000"/>
        <d v="2016-12-13T00:00:00.000"/>
        <d v="2020-10-21T00:00:00.000"/>
        <d v="2017-12-13T00:00:00.000"/>
        <d v="2019-11-17T00:00:00.000"/>
        <d v="2018-12-13T00:00:00.000"/>
        <d v="2020-11-17T00:00:00.000"/>
        <d v="2019-12-13T00:00:00.000"/>
        <d v="2021-11-17T00:00:00.000"/>
        <d v="2020-12-13T00:00:00.000"/>
        <d v="2021-12-13T00:00:00.000"/>
        <d v="2016-08-31T00:00:00.000"/>
        <d v="2017-08-31T00:00:00.000"/>
        <d v="2018-08-31T00:00:00.000"/>
        <d v="2017-09-27T00:00:00.000"/>
        <d v="2019-08-31T00:00:00.000"/>
        <d v="2018-09-27T00:00:00.000"/>
        <d v="2020-08-31T00:00:00.000"/>
        <d v="2017-10-23T00:00:00.000"/>
        <d v="2019-09-27T00:00:00.000"/>
        <d v="2021-08-31T00:00:00.000"/>
        <d v="2018-10-23T00:00:00.000"/>
        <d v="2019-10-23T00:00:00.000"/>
        <d v="2021-09-27T00:00:00.000"/>
        <d v="2016-12-15T00:00:00.000"/>
        <d v="2018-11-19T00:00:00.000"/>
        <d v="2020-10-23T00:00:00.000"/>
        <d v="2017-12-15T00:00:00.000"/>
        <d v="2019-11-19T00:00:00.000"/>
        <d v="2020-11-19T00:00:00.000"/>
        <d v="2019-12-15T00:00:00.000"/>
        <d v="2021-11-19T00:00:00.000"/>
        <d v="2020-12-15T00:00:00.000"/>
        <d v="2021-12-15T00:00:00.000"/>
      </sharedItems>
    </cacheField>
    <cacheField name="Фамилия / Наименование компании">
      <sharedItems containsBlank="1" containsMixedTypes="1" containsNumber="1" containsInteger="1" count="617">
        <s v="Эквайринг Сбербанк на сайте за 31.12.2021"/>
        <s v="Гулецкий "/>
        <s v="Бойков"/>
        <s v="Эквайринг Сбербанк на сайте за 06.01.2022"/>
        <s v="Пожертвования за 08.01.2022 на Добро Mail.ru"/>
        <s v="Мухитдинов "/>
        <s v="Ильина"/>
        <s v="Пожертвования через терминалы Энерготрансбанка за 12.01.2022"/>
        <s v="Пожертвования за 12.01.2022 на Яндекс.Касса"/>
        <s v="АльянсТрейд ООО"/>
        <s v="Эквайринг Сбербанк на сайте за 14.01.2022"/>
        <s v="Климов Николай Николаевич"/>
        <s v="Трубицына"/>
        <s v="Эквайринг Сбербанк на сайте за 16.01.2022"/>
        <s v="Пожертвования за 17.01.2022 на Яндекс.Касса"/>
        <s v="Эквайринг Сбербанк на сайте за 17.01.2022"/>
        <s v="Эквайринг Сбербанк на сайте за 18.01.2022"/>
        <s v="Пожертвования за 19.01.2022 на Добро Mail.ru"/>
        <s v="Эквайринг Сбербанк на сайте за 19.01.2022"/>
        <s v="Эквайринг Сбербанк на сайте за 20.01.2022"/>
        <s v="Общество с ограниченной ответственностью &quot;МП Сервис&quot;"/>
        <s v="Эквайринг Сбербанк на сайте за 26.01.2022"/>
        <s v="МУДРИЦКАЯ "/>
        <s v="ГЛУЩЕНКО "/>
        <s v="Пожертвования через терминалы Энерготрансбанка за 27.01.2022"/>
        <s v="Финагина"/>
        <s v="СТАРКОВ"/>
        <s v="Пожертвования за 30.01.2022 на Добро Mail.ru"/>
        <s v="Эквайринг Сбербанк на сайте за 02.02.2022"/>
        <s v="СТРОКОВА "/>
        <s v="Гулецкий Александр Николаевич"/>
        <s v="ООО &quot;ВЕКТОР&quot;"/>
        <s v="Эквайринг Сбербанк на сайте за 04.02.2022"/>
        <s v="Эквайринг Сбербанк на сайте за 05.02.2022"/>
        <s v="Эквайринг Сбербанк на сайте за 06.02.2022"/>
        <s v="Пожертвования через терминалы Энерготрансбанка за 04-06.02.2022"/>
        <s v="Пожертвования за 04.02.2022 на Яндекс.Касса"/>
        <s v="Пожертвования за 05.02.2022 на Яндекс.Касса"/>
        <s v="Пожертвования через терминалы Энерготрансбанка за 07.02.2022"/>
        <s v="Пожертвования за 09.02.2022 на Добро Mail.ru"/>
        <s v="Эквайринг Сбербанк на сайте за 09.02.2022"/>
        <s v="Матвеев"/>
        <s v="ФОНД ПРЕЗИДЕНТСКИХ ГРАНТОВ"/>
        <s v="Пожертвования за 10.02.2022 на Яндекс.Касса"/>
        <s v="Эквайринг Сбербанк на сайте за 11.02.2022"/>
        <s v="Эквайринг Сбербанк на сайте за 15.02.2022"/>
        <s v="Эквайринг Сбербанк на сайте за 18.02.2022"/>
        <s v="Эквайринг Сбербанк на сайте за 19.02.2022"/>
        <s v="Пожертвования за 20.02.2022 на Добро Mail.ru"/>
        <s v="Эквайринг Сбербанк на сайте за 22.02.2022"/>
        <s v="Эквайринг Сбербанк на сайте за 25.02.2022"/>
        <s v="Эквайринг Сбербанк на сайте за 26.02.2022"/>
        <s v="Пожертвования за 25.02.2022 на Яндекс.Касса"/>
        <s v="Эквайринг Сбербанк на сайте за 27.02.2022"/>
        <s v="Белогорцева "/>
        <s v="Заболотная "/>
        <s v="Пожертвования за 01.03.2022 на Яндекс.Касса"/>
        <s v="Эквайринг Сбербанк на сайте за 01.03.2022"/>
        <s v="Пожертвования за 02.03.2022 на Яндекс.Касса"/>
        <s v="Эквайринг Сбербанк на сайте за 02.03.2022"/>
        <s v="Эквайринг Сбербанк на сайте за 03.03.2022"/>
        <s v="Эквайринг Сбербанк на сайте за 04.03.2022"/>
        <s v="СОКОЛОВ"/>
        <s v="Эквайринг Сбербанк на сайте за 05.03.2022"/>
        <s v="Филатов "/>
        <s v="Пожертвования за 05.03.2022 на Яндекс.Касса"/>
        <s v="Пожертвования за 09.03.2022 на Добро Mail.ru"/>
        <s v="Общество с ограниченной ответственностью &quot;ЛУКОЙЛ-Калининградморнефть&quot;"/>
        <s v="Инкассация ящиков для благотворительных пожертвований, установленных на АЗС Нефтегаз, г.Багратионовск, 04.03.2022"/>
        <s v="ВАСАРИТЕ "/>
        <s v="БЕССОНОВА"/>
        <s v="Иванова "/>
        <s v="Эквайринг Сбербанк на сайте за 16.03.2022"/>
        <s v="Голтуренко "/>
        <s v="Эквайринг Сбербанк на сайте за 17.03.2022"/>
        <s v="Эквайринг Сбербанк на сайте за 18.03.2022"/>
        <s v="Эквайринг Сбербанк на сайте за 19.03.2022"/>
        <s v="Пожертвования за 20.03.2022 на Добро Mail.ru"/>
        <s v="Эквайринг Сбербанк на сайте за 20.03.2022"/>
        <s v="Эквайринг Сбербанк на сайте за 21.03.2022"/>
        <s v="ХОТЯНОВИЧ "/>
        <s v="ЩЕРБАКОВА "/>
        <s v="Пожертвования за 22.03.2022 на Яндекс.Касса"/>
        <s v="Эквайринг Сбербанк на сайте за 22.03.2022"/>
        <s v="Инкассация ящиков для благотворительных пожертвований, установленных в офисе Евролак, 23.03.2022"/>
        <s v="Инкассация ящиков для благотворительных пожертвований, установленных на АЗС Нефтегаз, Московский пр-т, 233, 23.03.2022"/>
        <s v="Инкассация ящиков для благотворительных пожертвований, установленных на АЗС Нефтегаз, Московский пр-т, 242а, 23.03.2022"/>
        <s v="Эквайринг Сбербанк на сайте за 23.03.2022"/>
        <s v="Пожертвования за 24.03.2022 на Яндекс.Касса"/>
        <s v="Эквайринг Сбербанк на сайте за 24.03.2022"/>
        <s v="Эквайринг Сбербанк на сайте за 25.03.2022"/>
        <s v="Эквайринг Сбербанк на сайте за 26.03.2022"/>
        <s v="Эквайринг Сбербанк на сайте за 27.03.2022"/>
        <s v="Эквайринг Сбербанк на сайте за 29.03.2022"/>
        <s v="ГАФОРОВ ФИРУЗ ИНОМДЖОНОВИЧ"/>
        <s v="МАЛЬЦЕВА НАТАЛЬЯ ГЕННАДЬЕВНА"/>
        <s v="Эквайринг Сбербанк на сайте за 02.04.2022"/>
        <s v="Эквайринг Сбербанк на сайте за 04.04.2022"/>
        <s v="КАЛЕНИЧ"/>
        <s v="Эквайринг Сбербанк на сайте за 07.04.2022"/>
        <s v="СОКОЛОВ "/>
        <s v="Эквайринг Сбербанк на сайте за 08.04.2022"/>
        <s v="ПОРТНОВА НАТАЛЬЯ ВИКТОРОВНА"/>
        <s v="Эквайринг Сбербанк на сайте за 09.04.2022"/>
        <s v="Голтуренко"/>
        <s v="Пожертвования за 10.04.2022 на Яндекс.Касса"/>
        <s v="Эквайринг Сбербанк на сайте за 11.04.2022"/>
        <s v="Эквайринг Сбербанк на сайте за 12.04.2022"/>
        <s v="Эквайринг Сбербанк на сайте за 13.04.2022"/>
        <s v="Эквайринг Сбербанк на сайте за 14.04.2022"/>
        <s v="Эквайринг Сбербанк на сайте за 15.04.2022"/>
        <s v="Эквайринг Сбербанк на сайте за 16.04.2022"/>
        <s v="Эквайринг Сбербанк на сайте за 18.04.2022"/>
        <s v="Эквайринг Сбербанк на сайте за 19.04.2022"/>
        <s v="Бойков Владимир Анатольевич"/>
        <s v="Эквайринг Сбербанк на сайте за 22.04.2022"/>
        <s v="Эквайринг Сбербанк на сайте за 24.04.2022"/>
        <s v="КУДРЯВЦЕВА МАЙЯ ВАДИМОВНА"/>
        <s v="Эквайринг Сбербанк на сайте за 25.04.2022"/>
        <s v="Эквайринг Сбербанк на сайте за 26.04.2022"/>
        <s v="Эквайринг Сбербанк на сайте за 28.04.2022"/>
        <s v="Эквайринг Сбербанк на сайте за 29.04.2022"/>
        <s v="Эквайринг Сбербанк на сайте за 30.04.2022"/>
        <s v="Эквайринг Сбербанк на сайте за 02.05.2022"/>
        <s v="БЕССОНОВА НАТАЛИЯ ВЛАДИМИРОВНА"/>
        <s v="Эквайринг Сбербанк на сайте за 03.05.2022"/>
        <s v="Эквайринг Сбербанк на сайте за 04.05.2022"/>
        <s v="Инкассация ящиков для благотворительных пожертвований, установленных в офисе фонда, 06.05.2022"/>
        <s v="СТЕПАНКОВ ЛЮБОМИР АЛЕКСАНДРОВИЧ"/>
        <s v="Эквайринг Сбербанк на сайте за 05.05.2022"/>
        <s v="Эквайринг Сбербанк на сайте за 06.05.2022"/>
        <s v="Пожертвования за 06.05.2022 на Яндекс.Касса"/>
        <s v="Пожертвования за 11.05.2022 на Добро Mail.ru"/>
        <s v="КУЗЫЧЕНКО ОЛЬГА ВАЛЕРИЕВНА"/>
        <s v="Эквайринг Сбербанк на сайте за 14.05.2022"/>
        <s v="Эквайринг Сбербанк на сайте за 18.05.2022"/>
        <s v="Эквайринг Сбербанк на сайте за 21.05.2022"/>
        <s v="Инкассация ящиков для благотворительных пожертвований, установленных на АЗС &quot;Нефтегаз&quot;, ул.Габайдулина, 20.05.2022"/>
        <s v="Инкассация ящиков для благотворительных пожертвований, установленных на АЗС &quot;Нефтегаз&quot;, ул.приморское кольцо, 4, 20.05.2022"/>
        <s v="Пожертвования через терминалы Энерготрансбанка за 20-22.05.2022"/>
        <s v="Пожертвования за 22.05.2022 на Добро Mail.ru"/>
        <s v="НАСТОЯЩАЯ АЛЕФТИНА СЕРГЕЕВНА"/>
        <s v="МОЛЧАНОВ СЕРГЕЙ ЮРЬЕВИЧ"/>
        <s v="Шишков Алексей Николаевич"/>
        <s v="Эквайринг Сбербанк на сайте за 09.06.2022"/>
        <s v="Инкассация ящиков для благотворительных пожертвований, установленных в офисе Фонда, 10.06.2022"/>
        <s v="Эквайринг Сбербанк на сайте за 10.06.2022"/>
        <s v="Эквайринг Сбербанк на сайте за 11.06.2022"/>
        <s v="Инкассация ящиков для благотворительных пожертвований, установленных в офисе Фонда, 14.06.2022"/>
        <s v="Эквайринг Сбербанк на сайте за 20.06.2022"/>
        <s v="Инкассация ящиков для благотворительных пожертвований, установленных в зале Дома искусств (благотворительный концерт), 24.06.2022"/>
        <s v="Смирнов Игорь Игоревич"/>
        <s v="ОСТАПЕЦ АЛЕКСАНДР ИГОРЕВИЧ"/>
        <s v="Лукашонок Наталья Михайловна"/>
        <s v="Прохорова Анжелика Михайловна"/>
        <s v="Тихонов Денис Васильевич"/>
        <s v="Косолапова Ольга Леонидовна"/>
        <s v="Куманева Светлана Геннадьевна"/>
        <s v="ЛЕМАЕВА НАТАЛЬЯ ПЕТРОВНА"/>
        <s v="АБАЕВ АЛАН ПАВЛОВИЧ"/>
        <s v="Вараксина Людмила Валентиновна"/>
        <s v="Эквайринг Сбербанк на сайте за 28.06.2022"/>
        <s v="Эквайринг Сбербанк на сайте за 06.07.2022"/>
        <s v="Эквайринг Сбербанк на сайте за 07.07.2022"/>
        <s v="Свирин Георгий Александрович"/>
        <s v="Эквайринг Сбербанк на сайте за 08.07.2022"/>
        <s v="Эквайринг Сбербанк на сайте за 09.07.2022"/>
        <s v="Эквайринг Сбербанк на сайте за 10.07.2022"/>
        <s v="Эквайринг Сбербанк на сайте за 11.07.2022"/>
        <s v="Эквайринг Сбербанк на сайте за 12.07.2022"/>
        <s v="Эквайринг Сбербанк на сайте за 14.07.2022"/>
        <s v="Эквайринг Сбербанк на сайте за 16.07.2022"/>
        <s v="Эквайринг Сбербанк на сайте за 30.07.2022"/>
        <s v="Эквайринг Сбербанк на сайте за 01.08.2022"/>
        <s v="Эквайринг Сбербанк на сайте за 02.08.2022"/>
        <s v="Эквайринг Сбербанк на сайте за 03.08.2022"/>
        <s v="Эквайринг Сбербанк на сайте за 05.08.2022"/>
        <s v="ФУРСОВА ТАТЬЯНА ВЯЧЕСЛАВОВНА"/>
        <s v="Мухитдинов Рустам Эркинович"/>
        <s v="Эквайринг Сбербанк на сайте за 09.08.2022"/>
        <s v="Пожертвования за 10.08.2022 на Добро Mail.ru"/>
        <s v="Эквайринг Сбербанк на сайте за 12.08.2022"/>
        <s v="Вклад в будущее"/>
        <s v="Эквайринг Сбербанк на сайте за 14.08.2022"/>
        <s v="Эквайринг Сбербанк на сайте за 15.08.2022"/>
        <s v="Эквайринг Сбербанк на сайте за 16.08.2022"/>
        <s v="БОТ-СЕРВИС ООО"/>
        <s v="Эквайринг Сбербанк на сайте за 19.08.2022"/>
        <s v="Инкассация ящиков для благотворительных пожертвований, установленных в офисе Фонда, 22.08.2022"/>
        <s v="Эквайринг Сбербанк на сайте за 23.08.2022"/>
        <s v="Эквайринг Сбербанк на сайте за 25.08.2022"/>
        <s v="Эквайринг Сбербанк на сайте за 30.08.2022"/>
        <s v="Эквайринг Сбербанк на сайте за 31.08.2022"/>
        <s v="БОГУШ МАРИНА ВЛАДИМИРОВНА"/>
        <s v="Эквайринг Сбербанк на сайте за 01.09.2022"/>
        <s v="Эквайринг Сбербанк на сайте за 02.09.2022"/>
        <s v="Эквайринг Сбербанк на сайте за 03.09.2022"/>
        <s v="Эквайринг Сбербанк на сайте за 04.09.2022"/>
        <s v="Филатов Сергей Валерьевич"/>
        <s v="Эквайринг Сбербанк на сайте за 08.09.2022"/>
        <s v="Пожертвования за 12.09.2022 на Добро Mail.ru"/>
        <s v="Эквайринг Сбербанк на сайте за 12.09.2022"/>
        <s v="Эквайринг Сбербанк на сайте за 13.09.2022"/>
        <s v="Эквайринг Сбербанк на сайте за 14.09.2022"/>
        <s v="Эквайринг Сбербанк на сайте за 16.09.2022"/>
        <s v="Эквайринг Сбербанк на сайте за 17.09.2022"/>
        <s v="Эквайринг Сбербанк на сайте за 20.09.2022"/>
        <s v="Эквайринг Сбербанк на сайте за 21.09.2022"/>
        <s v="Эквайринг Сбербанк на сайте за 23.09.2022"/>
        <s v="Мельникова Елена Васильевна"/>
        <s v="Эквайринг Сбербанк на сайте за 26.09.2022"/>
        <s v="ВАЛЕЕВА МАЙЯ ВЛАДИМИРОВНА"/>
        <s v="Эквайринг Сбербанк на сайте за 03.10.2022"/>
        <s v="АБСАТАРОВА НАТАЛЬЯ ПЕТРОВНА"/>
        <s v="Эквайринг Сбербанк на сайте за 04.10.2022"/>
        <s v="Эквайринг Сбербанк на сайте за 05.10.2022"/>
        <s v="Колесникова Анастасия Николаевна"/>
        <s v="УФК по Калининградской области (Правительство Калининградской области)"/>
        <s v="Пожертвования за 10.10.2022 на Добро Mail.ru"/>
        <s v="КРАВЦОВ АЛЕКСАНДР НИКОЛАЕВИЧ"/>
        <s v="Рубанова Валентина Алексеевна"/>
        <s v="ГОЛОВИН АЛЕКСАНДР ОЛЕГОВИЧ"/>
        <s v="ДЖУЛЕБА ОЛЬГА ВЛАДИМИРОВНА"/>
        <s v="Унагасова Елизавета Вадимовна"/>
        <s v="Кот Оксана Валентиновна"/>
        <s v="КОМАРОВСКАЯ УЛЬЯНА АЛЕКСЕЕВНА"/>
        <s v="Варданян Виктория Эдуардовна"/>
        <s v="Гиброн Татьяна Васильевна"/>
        <s v="Эквайринг Сбербанк на сайте за 14.10.2022"/>
        <s v="АВРАМОВА ИРИНА АЛЕКСАНДРОВНА"/>
        <s v="Кузьмина Елизавета Ильинична"/>
        <s v="КИРПИЛЕВА МАРИНА ПЕТРОВНА"/>
        <s v="ТИМОШЕНКО ЕКАТЕРИНА АЛЕКСЕЕВНА"/>
        <s v="Эквайринг Сбербанк на сайте за 16.10.2022"/>
        <s v="Махов Сергей Николаевич"/>
        <s v="Овсянникова Татьяна Сергеевна"/>
        <s v="Лукина Анастасия Сергеевна"/>
        <s v="Мочалова Марина Александровна"/>
        <s v="Деменченок Марина Юрьевна"/>
        <s v="Яцун Елена Мирославовна"/>
        <s v="Гергель Диана Игоревна"/>
        <s v="Стецурина Татьяна Павловна"/>
        <s v="Заболотная Юлия Андреевна"/>
        <s v="Келехсаева Олеся Владимировна"/>
        <s v="Эквайринг Сбербанк на сайте за 18.10.2022"/>
        <s v="КУДИНОВА ОЛЬГА ПЕТРОВНА"/>
        <s v="Колимбет Анна Александровна"/>
        <s v="Носуля Елена Васильевна"/>
        <s v="Бондаренко Иван Сергеевич"/>
        <s v="Покидина Татьяна Федоровна"/>
        <s v="Богославцева Инна Леонидовна"/>
        <s v="Пронина Ольга Георгиевна"/>
        <s v="ВОЙЧУК ЮРИЙ ФЕДОРОВИЧ"/>
        <s v="Кравцова Елена Александровна"/>
        <s v="Эквайринг Сбербанк на сайте за 19.10.2022"/>
        <s v="МЕЛЮХ АННА СЕРГЕЕВНА"/>
        <s v="Эквайринг Сбербанк на сайте за 20.10.2022"/>
        <s v="Эквайринг Сбербанк на сайте за 21.10.2022"/>
        <s v="Бурковская Ирина Германовна"/>
        <s v="Эквайринг Сбербанк на сайте за 23.10.2022"/>
        <s v="Токарева Александра Владимировна"/>
        <s v="Лучанова Татьяна Филимоновна"/>
        <s v="ВАГИЗОВА МАРИНА СЕРГЕЕВНА"/>
        <s v="Теуважукова Лаура Валерьевна"/>
        <s v="Темнова Лариса Николаевна"/>
        <s v="Яцкович Дарья Викторовна"/>
        <s v="Гончарова Анна Аркадьевна"/>
        <s v="Вербовская Александра Витальевна"/>
        <s v="ЧУРКИНА ЕЛЕНА ВЛАДИМИРОВНА"/>
        <s v="Бабий Виктория Викторовна"/>
        <s v="Левина Юлия Юрьевна"/>
        <s v="Гулюгина Татьяна Вадимовна"/>
        <s v="Чувашева Марина Михайловна"/>
        <s v="ВАСИЛЮК НАТАЛЬЯ ЮРЬЕВНА"/>
        <s v="БОНДАРЕНКО ОЛЕГ ВИКТОРОВИЧ"/>
        <s v="Вайкуль Валентина Ивановна"/>
        <s v="Шульга Алла Анатольевна"/>
        <s v="Инкассация ящиков для благотворительных пожертвований, установленных на АЗС НефтегазКалининград, Приморское кольцо,4, 26.10.2022"/>
        <s v="Безгина Анастасия Валерьевна"/>
        <s v="Черняк Юлия Владимировна"/>
        <s v="Зимина Мария Николаевна"/>
        <s v="Авраменко Татьяна Юрьевна"/>
        <s v="Перепечай Оксана Григорьевна"/>
        <s v="Эквайринг Сбербанк на сайте за 26.10.2022"/>
        <s v="Чубарова Дарья Юрьевна"/>
        <s v="Кузьмина Екатерина Петровна"/>
        <s v="Шумейко Владимир Сергеевич"/>
        <s v="БРЕДИХИН ЕВГЕНИЙ ВЛАДИМИРОВИЧ"/>
        <s v="ВАСИЛЮК НАТАЛЬЯ НИКОЛАЕВНА"/>
        <s v="Платонова Мария Алексеевна"/>
        <s v="Ти Татьяна Герасимовна"/>
        <s v="Смирнова Юлия Владимировна"/>
        <s v="Шеляг Дина Викторовна"/>
        <s v="Павлова Динара Камильевна"/>
        <s v="Васильева Татьяна Алексеевна"/>
        <s v="Эквайринг Сбербанк на сайте за 27.10.2022"/>
        <s v="Бирулина Светлана Сергеевна"/>
        <s v="Белоусова Таисия Сергеевна"/>
        <s v="Бобкова Евгения Романовна"/>
        <s v="Эквайринг Сбербанк на сайте за 28.10.2022"/>
        <s v="Эквайринг Сбербанк на сайте за 29.10.2022"/>
        <s v="Инкассация ящиков для благотворительных пожертвований, установленных в ДМШ Д.Д.Шостаковича, Комсомольская,21, 28.10.2022"/>
        <s v="Разоренова Раиса Валентиновна"/>
        <s v="Голубева Станислава Михайловна"/>
        <s v="Готина Екатерина Сергеевна"/>
        <s v="Ермилова Ирина Ивановна"/>
        <s v="Пятунина в в"/>
        <s v="Эквайринг Сбербанк на сайте за 30.10.2022"/>
        <s v="Шевчик Ольга Александровна"/>
        <s v="Банденок Елена Юрьевна"/>
        <s v="СЛАВИНА НАТАЛЬЯ МИХАЙЛОВНА"/>
        <s v="Габсаттарова Зейтуна Шариповна"/>
        <s v="КАЛИНИНГРАДСКИЙ МОРСКОЙ ЛИЦЕЙ"/>
        <s v="Я и"/>
        <s v="ТРЕГУБ ЛЮБОВЬ ВИКТОРОВНА"/>
        <s v="Балесная Марина Юрьевна"/>
        <s v="Песоцкая Антонина Петровна"/>
        <s v="Эквайринг Сбербанк на сайте за 31.10.2022"/>
        <s v="КАБАЕВ ДЕНИС ЛЕОНИДОВИЧ"/>
        <s v="Филатов Николай Григорьевич"/>
        <s v="Русанова Ирина Александровна"/>
        <s v="Губина Вероника Вадимовна"/>
        <s v="Эквайринг Сбербанк на сайте за 01.11.2022"/>
        <s v="Жуйкова Лариса Вячеславовна"/>
        <s v="ЗАМАНСКАЯ ОЛЬГА СЕРГЕЕВНА"/>
        <s v="Эквайринг Сбербанк на сайте за 02.11.2022"/>
        <s v="Эквайринг Сбербанк на сайте за 04.11.2022"/>
        <s v="Инкассация ящиков для благотворительных пожертвований, установленных в СК &quot;Юность&quot;, &quot;Цифровое будущее&quot;, 06.11.2022"/>
        <s v="Бабулина Валерия Сергеевна"/>
        <s v="Ющенко Дмитрий Юрьевич"/>
        <s v="Эквайринг Сбербанк на сайте за 06.11.2022"/>
        <s v="Чаленко Юрий Александрович"/>
        <s v="КРАВЦОВА ЯНИНА ЛЕОНИДОВНА"/>
        <s v="Шипкаускене Елена Вячеславовна"/>
        <s v="АЛЕКСАНДРОВА ЕЛЕНА ВАЛЕРЬЕВНА"/>
        <s v="Мануйлов Евгений Алексеевич"/>
        <s v="Опацкая Татьяна Васильевна"/>
        <s v="Инкассация ящиков для благотворительных пожертвований, установленных в школе №47 г.Калининграда, 02.11.2022"/>
        <s v="ЗНАГОВАН РЕГИНА АЛЕКСЕЕВНА"/>
        <s v="Чернецкая Татьяна Васильевна"/>
        <s v="Озякова Екатерина Геннадьевна"/>
        <s v="Сивченко Анжела Давидовна"/>
        <s v="Эквайринг Сбербанк на сайте за 08.11.2022"/>
        <s v="Куклин Дмитрий Сергеевич"/>
        <s v="Казокене Татьяна Евгеньевна"/>
        <s v="Парусова Антонина Владимировна"/>
        <s v="Куличенко Кристина Николаевна"/>
        <s v="Сушко Наталья"/>
        <s v="Сабирова Татьяна Дмитриевна"/>
        <s v="Худалова Анна Олеговна"/>
        <s v="Басько Наталья Владимировна"/>
        <s v="Инкассация ящиков для благотворительных пожертвований, установленных в офисе БФ &quot;Берег надежды&quot;, 10.11.2022"/>
        <s v="Пожертвования за 09.11.2022 на Добро Mail.ru"/>
        <s v="Увайдова Ульяна Владимировна"/>
        <s v="Чувакова Ирина Валерьевна"/>
        <s v="Бутрим Татьяна Валентиновна"/>
        <s v="Васюкова Римма Васильевна"/>
        <s v="Шеенко Ольга Валерьевна"/>
        <s v="Татарчук-Кузнецова Ирина Андреевна"/>
        <s v="Лейба Виктория Александровна"/>
        <s v="Колодько Николай Игоревич"/>
        <s v="Богодист Александр Сергеевич"/>
        <s v="Кособокова Светлана Романовна"/>
        <s v="САЛЬДО ООО"/>
        <s v="АЛЁШИН ВЯЧЕСЛАВ ДМИТРИЕВИЧ"/>
        <s v="Хаванская Наталья Владимировна"/>
        <s v="Пахомова Вероника Петровна"/>
        <s v="Клещина Анастасия Александровна"/>
        <s v="РЕВА ЕКАТЕРИНА ВИТАЛЬЕВНА"/>
        <s v="Теран Екатерина Викторовна"/>
        <s v="Кириллова Милана"/>
        <s v="Батарина Елена Анатольевна"/>
        <s v="ГИРЕНКОВ ЮРИЙ ВИКТОРОВИЧ"/>
        <s v="Эквайринг Сбербанк на сайте за 11.11.2022"/>
        <s v="Инкассация ящиков для благотворительных пожертвований, установленных в офисе компании &quot;Евролак&quot;, 14.11.2022"/>
        <s v="Небесенко Надежда Анатольевна"/>
        <s v="Васильева Ольга Николаевна"/>
        <s v="Ниязгулова Людмила Михайловна"/>
        <s v="Цветкова Екатерина Сергеевна"/>
        <s v="Выжимов Антон Сергеевич"/>
        <s v="НОВИКОВА КРИСТИНА ВЛАДИМИРОВНА"/>
        <s v="Сташевская Ирина Сергеевна"/>
        <s v="Смирнова Алёна Андреевна"/>
        <s v="Эквайринг Сбербанк на сайте за 14.11.2022"/>
        <s v="Галус Наталья Викторовна"/>
        <s v="Андреева Лариса Валерьевна"/>
        <s v="Ганкевич Михаил Леонидович"/>
        <s v="Эквайринг Сбербанк на сайте за 15.11.2022"/>
        <s v="ДЕМЧУК АЛЛА ВЛАДИМИРОВНА"/>
        <s v="Бауэр Вера Александровна"/>
        <s v="ЧЕРНЫШЕВА ТАТЬЯНА АЛЕКСАНДРОВНА"/>
        <s v="Волкова Елена Владимировна"/>
        <s v="ЕЛМАНОВ КИРИЛЛ ВАДИМОВИЧ"/>
        <s v="Шевченко Ирина Николаевна"/>
        <s v="Гасанова Калимат Маратовна"/>
        <s v="Каштанова Юлия Сергеевна"/>
        <s v="Эквайринг Сбербанк на сайте за 17.11.2022"/>
        <s v="Пленкина Юлия Валерьевна"/>
        <s v="СОКОЛОВА ЕЛЕНА АНДРЕЕВНА"/>
        <s v="БРУСОВА ЕЛЕНА ВЛАДИМИРОВНА"/>
        <s v="Эквайринг Сбербанк на сайте за 19.11.2022"/>
        <s v="РОМАНЫЧЕВА ЕКАТЕРИНА СЕРГЕЕВНА"/>
        <s v="Пожертвования за 20.11.2022 на Добро Mail.ru"/>
        <s v="Таран Юлия Владимировна"/>
        <s v="Щеглова Карина Олеговна"/>
        <s v="Ташина Наталья Андреевна"/>
        <s v="Фадеева Дарья Александровна"/>
        <s v="Филимонова Светлана Анатольевна"/>
        <s v="Пушкина Ольга Викторовна"/>
        <s v="Изюмова Эльвира Альфридовна"/>
        <s v="Эквайринг Сбербанк на сайте за 20.11.2022"/>
        <s v="КУМУКОВА ОКСАНА ВИКТОРОВНА"/>
        <s v="Красноштанова Елена Владимировна"/>
        <s v="Стеблинская Юлия Вячеславовна"/>
        <s v="КАРЯГИНА НАТАЛЬЯ ГЕННАДЬЕВНА"/>
        <s v="Булдовская Юлия Витальевна"/>
        <s v="СИНЕТАР ЕВГЕНИЯ ВИКТОРОВНА"/>
        <s v="Манжоленко Екатерина Леонидовна"/>
        <s v="ШАРАЕВА ДИЯНА АДИКОВНА"/>
        <s v="Шалягина Елена Юрьевна"/>
        <s v="Дубровин Александр Александрович"/>
        <s v="Балалыкина Мария Юрьевна"/>
        <s v="ЮСЕНКОВА АНЖЕЛИКА НИКОЛАЕВНА"/>
        <s v="Кепша Светлана Викторовна"/>
        <s v="Никитина Наталья Николаевна"/>
        <s v="Шершнёва Ольга Николаевна"/>
        <s v="МАКСИМОВА ЕКАТЕРИНА МИХАЙЛОВНА"/>
        <s v="Латышонок Елена Геннадьевна"/>
        <s v="Залесская Тамара Алексеевна"/>
        <s v="КОТЛЯРОВИЧ НАДЕЖДА ВЛАДИМИРОВНА"/>
        <s v="ДУДНИК РИММА ИГОРЕВНА"/>
        <s v="Рамазанов Бахрам"/>
        <s v="Еременко Наталья Федоровна"/>
        <s v="Гребенникова Александра Юрьевна"/>
        <s v="Панфилова Ольга Владимировна"/>
        <s v="Колодина Светлана Анатольевна"/>
        <s v="Карпенкова Лариса Валерьевна"/>
        <s v="ЛЮБОКУЙ ЕВГЕНИЯ ВЛАДИМИРОВНА"/>
        <s v="ЧЕРНИЙ ТАТЬЯНА АЛЕКСАНДРОВНА"/>
        <s v="Погожев Михаил Алексеевич"/>
        <s v="Эквайринг Сбербанк на сайте за 23.11.2022"/>
        <s v="Новикова Яна Витальевна"/>
        <s v="ТЕРЕШКО МАРИНА НИКОЛАЕВНА"/>
        <s v="Агеева Ольга Олеговна"/>
        <s v="БУЗАЕВ СЕРГЕЙ ЛЕОНИДОВИЧ"/>
        <s v="Кочергина Виолетта Николаевна"/>
        <s v="ЖАРАВИНА АННА ВЛАДИМИРОВНА"/>
        <s v="Красикова Пелагея Викторовна"/>
        <s v="АГЛИУЛИНА АННА АЛЕКСАНДРОВНА"/>
        <s v="Борлакова Эльвира Маратовна"/>
        <s v="Михеева Ирина Владимировна"/>
        <s v="СМИЛИНА СВЕТЛАНА МИХАЙЛОВНА"/>
        <s v="1-Я ЛИФТОВАЯ КОМПАНИЯ ООО"/>
        <s v="ГУТОР НАДЕЖДА ВИКТОРОВНА"/>
        <s v="ТИМОФЕЕВА АННА МИХАЙЛОВНА"/>
        <s v="Инкассация ящиков для благотворительных пожертвований, установленных в инфоцентре г.Зеленоградска, 26.11.2022"/>
        <s v="ПЯТЕНКО ТАТЬЯНА ВИКТОРОВНА"/>
        <s v="ШАХОВА ТАТЬЯНА СЕРГЕЕВНА"/>
        <s v="Евгеньева Наталья Павловна"/>
        <s v="Иванова Мария Александровна"/>
        <s v="Ардашева Ирина Станиславовна"/>
        <s v="СЕНИК ИРИНА ВСЕВОЛОДОВНА"/>
        <s v="Степнова Юлия Владимировна"/>
        <s v="Китаева Эвелина Хасановна"/>
        <s v="ТИТОВЕЦ СВЕТЛАНА ВЛАДИМИРОВНА"/>
        <s v="Немтинов Евгений Алексеевич"/>
        <s v="Никифорова Анна Сергеевна"/>
        <s v="Мкртчян Лусине Максимовна"/>
        <s v="Сасин Кирилл Русланович"/>
        <s v="Рахманова Рената Ахатовна"/>
        <s v="Аверьянова Кристина Владиславовна"/>
        <s v="Макаревич Мария Николаевна"/>
        <s v="Семернина Ирина Юрьевна"/>
        <s v="Гоман Сергей Станиславович"/>
        <s v="СМИРНОВА ОЛЬГА СТАНИСЛАВОВНА"/>
        <s v="ЯЦЕНКО АНАСТАСИЯ ВИКТОРОВНА"/>
        <s v="Нуруллоев Бахтиёр Шерзодович"/>
        <s v="ШКЛЯР АНАСТАСИЯ ВЯЧЕСЛАВОВНА"/>
        <s v="Украинец Людмила Борисовна"/>
        <s v="Ефремов Дмитрий Сергеевич"/>
        <s v="Паршукова Наталья Валентиновна"/>
        <s v="Табакова Валентина Михайловна"/>
        <s v="Долгова Светлана Анатольевна"/>
        <s v="Довнар Антон Александрович"/>
        <s v="ПАЦЕРА ЕВГЕНИЯ АЛЕКСАНДРОВНА"/>
        <s v="Карноза Нина Сергеевна"/>
        <s v="Лобзова Дарья Александровна"/>
        <s v="БЕРЕЗИНА ЕЛЕНА ВАЛЕРЬЕВНА"/>
        <s v="Жаркова Екатерина Александровна"/>
        <s v="Калашникова Сусанна Арменаковна"/>
        <s v="Тюшкова Юлия Владимировна"/>
        <s v="СУВОРОВА ЕЛИЗАВЕТА РОМАНОВНА"/>
        <s v="МЕШАЛКИНА ЕЛЕНА ВАЛЕРЬЕВНА"/>
        <s v="Доронина Виолетта Сергеевна"/>
        <s v="Эквайринг Сбербанк на сайте за 29.11.2022"/>
        <s v="КОНОНЧУК ОКСАНА ЮРЬЕВНА"/>
        <s v="Асоцкая Ксения Игоревна"/>
        <s v="Передериенко Екатерина Михайловна"/>
        <s v="КИСЕНКО ТАТЬЯНА СЕРГЕЕВНА"/>
        <s v="Соколенко Татьяна Николаевна"/>
        <s v="Литвинова Ольга Николаевна"/>
        <s v="РЕКЕЧИНСКАЯ НАДЕЖДА МИХАЙЛОВНА"/>
        <s v="ЛОБАСЕВА ЛЮДМИЛА АЛЕКСЕЕВНА"/>
        <s v="Эквайринг Сбербанк на сайте за 30.11.2022"/>
        <s v="Ландо Александра Михайловна"/>
        <s v="Макаров Андрей Григорьевич"/>
        <s v="Писарева Анастасия Петровна"/>
        <s v="Матвеев Владислав Владимирович"/>
        <s v="Смирнова Елена Адольфовна"/>
        <s v="Камалова Ирина Валерьевна"/>
        <s v="ЛЮБИМОВА ОЛЬГА ЮРЬЕВНА"/>
        <s v="Эквайринг Сбербанк на сайте за 01.12.2022"/>
        <s v="Фролихина Лариса Ивановна"/>
        <s v="Ермакова Алла Константиновна"/>
        <s v="Легачёва Елена Владимировна"/>
        <s v="ЧАБАН ЕЛЕНА АНАТОЛЬЕВНА"/>
        <s v="Кравченко Дарья Сергеевна"/>
        <s v="АВАНТАЖ-КАПИТАЛ ООО"/>
        <s v="ЗАЙЦЕВА ТАТЬЯНА НИКОЛАЕВНА"/>
        <s v="Эквайринг Сбербанк на сайте за 02.12.2022"/>
        <s v="Инкассация ящиков для благотворительных пожертвований, установленных в гимназии №40 г.Калининграда, 02.12.2022"/>
        <s v="Подобедова Светлана Игоревна"/>
        <s v="Труфанова Анастасия Николаевна"/>
        <s v="Дрибас Анна Александровна"/>
        <s v="Фонарева Ольга Александровна"/>
        <s v="Гостищев Константин Викторович"/>
        <s v="АГАФОНОВА ВИКТОРИЯ НИКОЛАЕВНА"/>
        <s v="Терещенко Анастасия Васильевна"/>
        <s v="Назарова Юлия Васильевна"/>
        <s v="Жертвователь пожелал остатться анонимным"/>
        <s v="ВОРОНИНА АННА АНАТОЛЬЕВНА"/>
        <s v="Коваленко Дмитрий Александрович"/>
        <s v="Эквайринг Сбербанк на сайте за 05.12.2022"/>
        <s v="БРЕВНОВА ТАТЬЯНА ЮРЬЕВНА"/>
        <s v="ОНИЩУК ВИКТОРИЯ ВАЛЕНТИНОВНА"/>
        <s v="ЛЕДОВСКИХ АНЖЕЛА АЛЕКСЕЕВНА"/>
        <s v="Павленко Елена Геннадьевна"/>
        <s v="Эквайринг Сбербанк на сайте за 06.12.2022"/>
        <s v="Бужинская Светлана Викторовна"/>
        <s v="Молдован Елена Владимировна"/>
        <s v="Ребезов Игорь Алексеевич"/>
        <s v="Лукинова Елена Владимировна"/>
        <s v="Горбушина Ольга Валерьевна"/>
        <s v="МЕНГО АЛЕКСАНДРА СЕРГЕЕВНА"/>
        <s v="Новичихина Алина Евгеньевна"/>
        <s v="Лобынцев Максим Александрович"/>
        <s v="Баласанян Мариам Геннадьевна"/>
        <s v="КПД-КАЛИНИНГРАД ООО"/>
        <s v="Эквайринг Сбербанк на сайте за 07.12.2022"/>
        <s v="Бажанов Сергей Сергеевич"/>
        <s v="Тихонова Ольга Михайловна"/>
        <s v="Биндасов Валентин Михайлович"/>
        <s v="Шумарина Ольга Валерьевна"/>
        <s v="Гриневич Наталья Владимировна"/>
        <s v="Зарицкий Дмитрий Адикович"/>
        <s v="Саркисян Армен Левонович"/>
        <s v="ГРЕЧИНА ЕЛЕНА МИХАЙЛОВНА"/>
        <s v="Эквайринг Сбербанк на сайте за 10.12.2022"/>
        <s v="ГОНЧАРУК ЛЮДМИЛА АЛЕКСАНДРОВНА"/>
        <s v="Барвинская Виктория Александровна"/>
        <s v="Маслёнкова Анастасия Сергеевна"/>
        <s v="Тузов Дмитрий Евгеньевич"/>
        <s v="Козлова Ольга Валерьевна"/>
        <s v="СОБОЛЕВА ИРИНА ЕВГЕНЬЕВНА"/>
        <s v="Эквайринг Сбербанк на сайте за 12.12.2022"/>
        <s v="Никитина Светлана Игоревна"/>
        <s v="КОМАРОВА ИРИНА АНАТОЛЬЕВНА"/>
        <s v="АФАНАСЬЕВА ЛЮДМИЛА СЕРГЕЕВНА"/>
        <s v="СЕМАЕВА НАТАЛЬЯ ВИКТОРОВНА"/>
        <s v="Гненный Сергей Владимирович (ИП)"/>
        <s v="МАСЛЕННИКОВА ТАТЬЯНА ВЛАДИМИРОВНА"/>
        <s v="Илларионова Мария Николаевна"/>
        <s v="Полянина Ирина Федоровна"/>
        <s v="МОЛОДЫХ ЛАРИСА ВЛАДИМИРОВНА"/>
        <s v="Эквайринг Сбербанк на сайте за 15.12.2022"/>
        <s v="Коробцева Евгения Анатольевна"/>
        <s v="РЫБАЧЕНКО МАРИНА АНАТОЛЬЕВНА"/>
        <s v="ТХАМОКОВ РУСТАМ ВЛАДИСЛАВОВИЧ"/>
        <s v="СИТИНА ЭЛИНА НИКОЛАЕВНА"/>
        <s v="Эквайринг Сбербанк на сайте за 17.12.2022"/>
        <s v="ДРОБКОВ АРТЕМ БОРИСОВИЧ"/>
        <s v="Самсонова Анастасия Евгеньевна"/>
        <s v="Сухарева Светлана Николаевна"/>
        <s v="Панчехина Наталья Евгеньевна"/>
        <s v="ШИРЯЕВ АНДРЕЙ ВЛАДИМИРОВИЧ"/>
        <s v="Крючко Екатерина Александровна"/>
        <s v="КОВАЛЕВА МАРИЯ ВИКТОРОВНА"/>
        <s v="Эквайринг Сбербанк на сайте за 20.12.2022"/>
        <s v="Жбакова Елена Васильевна"/>
        <s v="Лагуткина Елена Федоровна"/>
        <s v="ЧЕГАНОВА ВАЛЕРИЯ ВЛАДИМИРОВНА"/>
        <s v="ОХРИМЕНКО ОКСАНА РОДИОНОВНА"/>
        <s v="Пожертвования за 20.12.2022 на Добро Mail.ru"/>
        <s v="Плотникова Юлия Викторовна"/>
        <s v="Охотская Наталия Эдуардовна"/>
        <s v="СОСНОВСКАЯ АНАСТАСИЯ АНДРЕЕВНА"/>
        <s v="Белобров Никита Александрович"/>
        <s v="Галатина Елена Владимировна"/>
        <s v="Эквайринг Сбербанк на сайте за 24.12.2022"/>
        <s v="ТИМОФЕЕВА ЖАННА КОНСТАНТИНОВНА"/>
        <s v="Кушнарева Олеся Валерьевна"/>
        <s v="Багитжанова Айсана Аманжановна"/>
        <s v="Эквайринг Сбербанк на сайте за 26.12.2022"/>
        <s v="СТЕПАНКОВ ЛЮБОМИР АЛЕКСАНДРОВИ"/>
        <s v="Борохова Юлия Вячеславовна"/>
        <s v="СЕЛИНА СВЕТЛАНА ЕВГЕНЬЕВНА"/>
        <s v="ОБЩЕСТВО С ОГРАНИЧЕННОЙ ОТВЕТСТВЕННОСТЬЮ &quot;СВЕТЛОГОРСК-СТРОЙ&quot;"/>
        <s v="АНО &quot;БАЛТИЙСКИЙ ЦЕНТР РАЗВИТИЯ ПРОМЫШЛЕННОГО ТУРИЗМА &quot;ИНДУСТРИЯ&quot;"/>
        <s v="Эквайринг Сбербанк на сайте за 27.12.2022"/>
        <s v="Мельников Алексей Михайлович"/>
        <s v="Гайналь Татьяна Васильевна"/>
        <s v="ЛОСИЦКАЯ НАТАЛЬЯ НИКОЛАЕВНА"/>
        <s v="ПРОКОЩЕНКОВА ЕЛЕНА ВЛАДИМИРОВНА"/>
        <s v="Эквайринг Сбербанк на сайте за 29.12.2022"/>
        <s v="Эквайринг Сбербанк на сайте за 30.12.2022"/>
        <m/>
        <n v="123544563"/>
      </sharedItems>
    </cacheField>
    <cacheField name="Имя">
      <sharedItems containsBlank="1" containsMixedTypes="0" count="509">
        <m/>
        <s v="Александр "/>
        <s v="Владимир"/>
        <s v="Рустам "/>
        <s v="Надежда"/>
        <s v="Анжела"/>
        <s v="ЕЛЕНА "/>
        <s v="АЛЕКСЕЙ "/>
        <s v=" ВЛАДИМИР "/>
        <s v="АННА"/>
        <s v="Максим"/>
        <s v="Арина "/>
        <s v="Юлия "/>
        <s v="АЛЕКСЕЙ"/>
        <s v="Сергей"/>
        <s v="КРИСТИНА "/>
        <s v="НАТАЛИЯ "/>
        <s v="Оксана "/>
        <s v="Богдан "/>
        <s v="НАТАЛЬЯ "/>
        <s v="МАРИНА "/>
        <s v="ЭЛЬВИРА"/>
        <s v="Богдан"/>
        <s v="A "/>
        <s v="Anatasia "/>
        <s v="Христофор"/>
        <s v="Анатольевна"/>
        <s v="VITALIY "/>
        <s v="ЗУРАБ"/>
        <s v="diana"/>
        <s v="predko"/>
        <s v="Л."/>
        <s v="Захаров"/>
        <s v="TATYANA"/>
        <s v="e"/>
        <s v="Tatyana "/>
        <s v="ВЕРА"/>
        <s v="ОКСАНА"/>
        <s v="ИНГА"/>
        <s v="Вера "/>
        <s v="Н."/>
        <s v="ГЛЕБ"/>
        <s v="ЛИДИЯ"/>
        <s v="Гальчик"/>
        <s v="ИННА"/>
        <s v="ЛИДИЯ "/>
        <s v="N."/>
        <s v="ГЕННАДИЙ"/>
        <s v="Алекс"/>
        <s v="Pavel "/>
        <s v=" АРМАН "/>
        <s v="Лилия"/>
        <s v="АРТЕМ"/>
        <s v="markov "/>
        <s v="Юргенсон"/>
        <s v="KSENIYA"/>
        <s v="Альберт"/>
        <s v="Терерин"/>
        <s v="Арсен"/>
        <s v="С."/>
        <s v="Опарин"/>
        <s v="Дмитрий"/>
        <s v="ДМИТРИЙ "/>
        <s v="DANIL "/>
        <s v="Стариков"/>
        <s v="K"/>
        <s v="K "/>
        <s v="Азот"/>
        <s v="lyudmila"/>
        <s v="Lyudmila "/>
        <s v="Даниил"/>
        <s v="Мухлисов"/>
        <s v=" МАРИЯ"/>
        <s v=" ВАЛЕРИЯ"/>
        <s v="Марианна"/>
        <s v="Наталия"/>
        <s v="Михайлов"/>
        <s v="АРАИК "/>
        <s v="о"/>
        <s v="крестина"/>
        <s v="NATALIYA "/>
        <s v="КРИСТИНА"/>
        <s v="ЯНИНА"/>
        <s v="ЯНИНА "/>
        <s v="Виктрия"/>
        <s v="Куракова"/>
        <s v="Oleg "/>
        <s v="Mishutina"/>
        <s v="Антонина"/>
        <s v="Т"/>
        <s v="S"/>
        <s v="Эльмира"/>
        <s v="Марат"/>
        <s v="Петр"/>
        <s v="Кирилл"/>
        <s v="ЭЛЛИНА "/>
        <s v="Минкин"/>
        <s v="regina "/>
        <s v="Дмитриева"/>
        <s v="Denis"/>
        <s v="denis "/>
        <s v="Lyubov "/>
        <s v="ДИАНА"/>
        <s v="АДЕЛИНА "/>
        <s v="Вотинцева"/>
        <s v="ДИАНА "/>
        <s v="Рахман"/>
        <s v="ДАРЬЯ"/>
        <s v="Дарья "/>
        <s v="ВЕРОНИКА"/>
        <s v="Вероника "/>
        <s v="ИРИНА"/>
        <s v="ДАНУТА "/>
        <s v="ИРИНА "/>
        <s v="Долидович"/>
        <s v="Эдуард"/>
        <s v="участнику интерактивног о проекта &quot;7715"/>
        <s v="ЛЮДМИЛА"/>
        <s v="ЛЮДМИЛА "/>
        <s v="Киприянов"/>
        <s v="Ислам"/>
        <s v="МАРК"/>
        <s v="ДИЯНА "/>
        <s v="Владими"/>
        <s v="Катеруша"/>
        <s v="Рузанов"/>
        <s v="IGOR "/>
        <s v="СВЕТЛАНА"/>
        <s v="Светлана "/>
        <s v="Valeria"/>
        <s v="Valeria "/>
        <s v="Пиддубривная"/>
        <s v="Элла"/>
        <s v="LARISA"/>
        <s v="ВАДИМ"/>
        <s v="ВАДИМ "/>
        <s v="VADIM"/>
        <s v="Владимир "/>
        <s v="VADIM "/>
        <s v="ТАТЬЯНА"/>
        <s v="Татьяна "/>
        <s v="ЖАННА"/>
        <s v="ЖАННА "/>
        <s v="ЮРИЙ"/>
        <s v="ЮРИЙ "/>
        <s v="Сукончик"/>
        <s v="DMITRY"/>
        <s v="Анурова"/>
        <s v="ГАЛИНА"/>
        <s v="ГАЛИНА "/>
        <s v="Алексаендр"/>
        <s v="Кондрат"/>
        <s v="Valeriy "/>
        <s v="lidiya"/>
        <s v="Мусатова"/>
        <s v="Lidiya "/>
        <s v="Зарецкая"/>
        <s v="elena"/>
        <s v="ELENA "/>
        <s v=" lilia"/>
        <s v=" АНАТОЛИЙ "/>
        <s v="Sergey"/>
        <s v="Варвара"/>
        <s v="Sergey "/>
        <s v="Творогова"/>
        <s v="Oxana "/>
        <s v="Анатолий"/>
        <s v="АНАТОЛИЙ "/>
        <s v="КСЕНИЯ"/>
        <s v="Vasiliy"/>
        <s v="vasiliy "/>
        <s v="Волкова"/>
        <s v="Оскар"/>
        <s v="Шаген"/>
        <s v="КАМО "/>
        <s v="Миров"/>
        <s v="MIKHAI"/>
        <s v="Кот"/>
        <s v="yana"/>
        <s v="Aleksandra"/>
        <s v="Станислав"/>
        <s v="ВИОЛЛЕТА "/>
        <s v="Щербакова"/>
        <s v="Anna"/>
        <s v="ANNA "/>
        <s v="Козлов"/>
        <s v="АЛЕКСАНДРА"/>
        <s v="АЛЕКСАНДРА "/>
        <s v="Серега"/>
        <s v="Папина"/>
        <s v="Стефан"/>
        <s v="Александр"/>
        <s v=" ЛЮБОВЬ"/>
        <s v="Сухарев"/>
        <s v="Григорьева"/>
        <s v="Нина"/>
        <s v="НИНА "/>
        <s v="Никита"/>
        <s v="ВАЛЕНТИНА"/>
        <s v="Надя"/>
        <s v="ВАЛЕНТИНА "/>
        <s v="Vyacheslav"/>
        <s v="vyacheslav "/>
        <s v="ЛАРИСА"/>
        <s v="ЛАРИСА "/>
        <s v="Аншутин"/>
        <s v="Погожев"/>
        <s v="Shum"/>
        <s v="Aleksandr"/>
        <s v="Aleksandr "/>
        <s v="Inga "/>
        <s v="Inna "/>
        <s v="Минькина"/>
        <s v="Лыткина"/>
        <s v="Курилов"/>
        <s v=" ИРАИДА"/>
        <s v="roman "/>
        <s v="ЛЕЙЛЯ "/>
        <s v="Магомедова"/>
        <s v="SERGEI"/>
        <s v="SERGEI "/>
        <s v="Шайхаттарова"/>
        <s v="Кошуба"/>
        <s v="Evgeny"/>
        <s v="evgeny "/>
        <s v="Ильяшик"/>
        <s v="Иванов"/>
        <s v="Darya"/>
        <s v="darya "/>
        <s v="ЕЛЕНА"/>
        <s v="kRISTINA"/>
        <s v="Раиса"/>
        <s v="РАИСА "/>
        <s v="Ровнов"/>
        <s v="viacheslav "/>
        <s v="ВИТАЛИЙ"/>
        <s v="ВИТАЛИЙ "/>
        <s v="МАРТА"/>
        <s v="SVETLANA"/>
        <s v="SVETLANA "/>
        <s v="Мартин"/>
        <s v="VASILEVA"/>
        <s v="IULIiA"/>
        <s v="IULIIA "/>
        <s v="nikolay "/>
        <s v="ЛЮБОВЬ"/>
        <s v="ЛЮБОВЬ "/>
        <s v="mikhail "/>
        <s v="АНДРЕЙ"/>
        <s v="АНДРЕЙ "/>
        <s v="МАРУСЯ "/>
        <s v="САРГИС"/>
        <s v="Maria"/>
        <s v="yulia"/>
        <s v="yulia "/>
        <s v="Конотоп"/>
        <s v="АЛЛА "/>
        <s v="Сидоров"/>
        <s v="Fedorova"/>
        <s v="Смирнова"/>
        <s v="Смирнов"/>
        <s v="Орешенко"/>
        <s v="Игорь"/>
        <s v="dmitrii"/>
        <s v="ИГОРЬ "/>
        <s v="МАРГАРИТА"/>
        <s v="Г"/>
        <s v="Юнак"/>
        <s v="СИРАНУШ"/>
        <s v="VALENTINA"/>
        <s v="Николай"/>
        <s v="K."/>
        <s v="Николай "/>
        <s v="Tatiana"/>
        <s v="Tatiana "/>
        <s v="М."/>
        <s v="aleksey "/>
        <s v="Kinzyabaeva"/>
        <s v="Е"/>
        <s v="РОМАН"/>
        <s v="Рустам"/>
        <s v=" СЕРГЕЙ"/>
        <s v=" СЕРГЕЙ "/>
        <s v="Гена"/>
        <s v="DMITRIY"/>
        <s v="DMITRIY "/>
        <s v="Алимов"/>
        <s v="Натаья"/>
        <s v="Григорий"/>
        <s v="ГРИГОРИЙ "/>
        <s v="ДЕНИС"/>
        <s v="Ермолаев"/>
        <s v="Свистунов"/>
        <s v="Илья"/>
        <s v="ИЛЬЯ "/>
        <s v="Мосунов"/>
        <s v="Артур"/>
        <s v="Р."/>
        <s v="Андреева"/>
        <s v="Промтара"/>
        <s v="Зайцев"/>
        <s v="yULIIA"/>
        <s v="Т."/>
        <s v="Валентин***"/>
        <s v="Захар"/>
        <s v="Vjiola"/>
        <s v="Арутюнян"/>
        <s v="Л"/>
        <s v="София"/>
        <s v="ЛЕОНИД"/>
        <s v="ОЛЕСЯ"/>
        <s v="ОЛЕСЯ "/>
        <s v="Galina"/>
        <s v="olesia"/>
        <s v="Н"/>
        <s v="Альбина"/>
        <s v="МАРИЯ"/>
        <s v="МАРИЯ "/>
        <s v="Veronika"/>
        <s v="Губанова"/>
        <s v="POLINA "/>
        <s v="eduard "/>
        <s v="Окси"/>
        <s v="YURII "/>
        <s v="boris"/>
        <s v="Boris "/>
        <s v="Рустем"/>
        <s v="Софрыгина"/>
        <s v="Lydmila "/>
        <s v="Антон"/>
        <s v="АНТОН "/>
        <s v="Dina"/>
        <s v="Писарева"/>
        <s v="Artem"/>
        <s v="KAMIL "/>
        <s v="Шарапова"/>
        <s v="ИЗАБЕЛЛА"/>
        <s v="Екатерина"/>
        <s v="ЕКАТЕРИНА "/>
        <s v="Посысаев"/>
        <s v="Владимирович"/>
        <s v="Marina"/>
        <s v=" АЛЕКСАНДР "/>
        <s v="Marina "/>
        <s v="ТАМАРА"/>
        <s v="ТАМАРА "/>
        <s v="Бабкина"/>
        <s v="ЕВГЕНИЙ"/>
        <s v="Евгений "/>
        <s v="maxim"/>
        <s v="Данилова"/>
        <s v="Evgenia"/>
        <s v="Leonid "/>
        <s v="АНТУАНЕТ"/>
        <s v="Красильникова"/>
        <s v="Борисов"/>
        <s v="ОЛЕГ"/>
        <s v="ANDREY"/>
        <s v="ANDREY "/>
        <s v="evgenii"/>
        <s v="Soletskova"/>
        <s v="Ekaterina"/>
        <s v="Viktoriya"/>
        <s v="EKATERINA "/>
        <s v="ОЛЬГА"/>
        <s v="ОЛЬГА "/>
        <s v="nina"/>
        <s v="Спасибко"/>
        <s v="nina "/>
        <s v="ВАЛЕРИЙ"/>
        <s v="ВЛАДИСЛАВ "/>
        <s v=" КОНСТАНТИН "/>
        <s v="ЮЛИЯ"/>
        <s v="ЕВГЕНИЯ"/>
        <s v="ЕВГЕНИЯ "/>
        <s v="ПАВЕЛ"/>
        <s v="Павел "/>
        <s v="ЯНА"/>
        <s v="Ярослав"/>
        <s v="ВАСИЛИЙ"/>
        <s v="ВАСИЛИЙ "/>
        <s v="EVGENIY"/>
        <s v="EVGENIY "/>
        <s v="Тимур"/>
        <s v="СЕРГЕЙ "/>
        <s v="Снежана"/>
        <s v="Иван"/>
        <s v="Юля"/>
        <s v="ИВАН "/>
        <s v="ВАЛЕРИЯ "/>
        <s v="Красильников"/>
        <s v="IVAN"/>
        <s v="Килина"/>
        <s v="Винтер"/>
        <s v=" УЛЬЯНА"/>
        <s v="Вик"/>
        <s v="Вика"/>
        <s v="Агги"/>
        <s v="Катерина"/>
        <s v="ПОЛИНА"/>
        <s v="Таптаренко"/>
        <s v="vera"/>
        <s v="IRINA"/>
        <s v="irina "/>
        <s v="Елизарова"/>
        <s v="Соловьев"/>
        <s v="Maksim"/>
        <s v="Дима"/>
        <s v="ДИНА"/>
        <s v="ДИНА "/>
        <s v="Овчинников"/>
        <s v="АНАСТАСИЯ"/>
        <s v="АНАСТАСИЯ "/>
        <s v="Гладких"/>
        <s v="Анжелика "/>
        <s v="Зоя"/>
        <s v="Мадина"/>
        <s v="АНГЕЛИНА"/>
        <s v="Ангелина "/>
        <s v="nadezda"/>
        <s v="NATALYA "/>
        <s v="Руслан"/>
        <s v="МАРИНА"/>
        <s v="МУРАТ"/>
        <s v="MARIYA "/>
        <s v="Константин"/>
        <s v="ANDREI"/>
        <s v="Andrei "/>
        <s v="yuliya"/>
        <s v="yuliya "/>
        <s v="Даша"/>
        <s v="Путивцева"/>
        <s v="alla"/>
        <s v="ALLA "/>
        <s v="БРИГИТА "/>
        <s v="Olesya"/>
        <s v="Иосиф"/>
        <s v="Соня"/>
        <s v="Савин"/>
        <s v="EVGENIYA"/>
        <s v="EVGENIYA "/>
        <s v="Yuriy"/>
        <s v=" ЕЛЕНА"/>
        <s v=" ЕЛЕНА "/>
        <s v="Штейн"/>
        <s v="АЛЁНА"/>
        <s v="Михаил"/>
        <s v="Ветелина"/>
        <s v="МИХАИЛ "/>
        <s v="Маря"/>
        <s v="julia "/>
        <s v="АЛИМ "/>
        <s v="OKSANA "/>
        <s v="Аршак "/>
        <s v="Скоков"/>
        <s v="Olesy"/>
        <s v="ЛЮБОМИР "/>
        <s v="Валентипна"/>
        <s v="Бойсангур"/>
        <s v="GrigoriY "/>
        <s v="Дробжева"/>
        <s v="Алена"/>
        <s v="АЛЕНА "/>
        <s v="АЛИНА "/>
        <s v="Маша"/>
        <s v="ЕЛИЗАВЕТА"/>
        <s v="Картошкин"/>
        <s v="Миша*****"/>
        <s v="Виктор"/>
        <s v="ВИКТОР "/>
        <s v="Фролов"/>
        <s v="NADEZHDA "/>
        <s v="Anzhelika"/>
        <s v="ILYA "/>
        <s v="Daria "/>
        <s v="VLADIMIR"/>
        <s v="VLADIMIR "/>
        <s v="Бейлина"/>
        <s v="МАТВЕЙ"/>
        <s v="lilia"/>
        <s v="Ларионов"/>
        <s v="Вячеслав"/>
        <s v="ВЯЧЕСЛАВ "/>
        <s v="НАТАЛЬЯ"/>
        <s v="OLGA"/>
        <s v="olga "/>
        <s v="NATALIA"/>
        <s v="Natalia "/>
        <s v="Сорока"/>
        <s v="Юра"/>
        <s v="Anastasia "/>
        <s v="ВИКТОРИЯ"/>
        <s v="ВИКТОРИЯ "/>
        <s v="Илона"/>
        <s v="alexander"/>
        <s v="alexander "/>
        <s v="Житников"/>
        <s v="ALEVTINA "/>
        <s v="Anton "/>
        <s v="Kirill "/>
        <s v="Романов"/>
        <s v="Ваентина"/>
        <s v="АННА "/>
        <s v=" a"/>
        <s v="Ненашева"/>
        <s v="А"/>
        <s v="YURY "/>
        <s v=" ТАМАРА "/>
        <s v="vachagan "/>
      </sharedItems>
    </cacheField>
    <cacheField name="Отчество">
      <sharedItems containsBlank="1" containsMixedTypes="1" containsNumber="1" containsInteger="1" count="23">
        <m/>
        <s v="Николаевич"/>
        <s v="Анатольевич"/>
        <s v="Эркинович"/>
        <s v="сергеевна"/>
        <s v="АЛЕКСАНДРОВНА"/>
        <s v="ВЛАДИМИРОВИЧ"/>
        <s v="Игоревна"/>
        <s v="ИВАНОВИЧ"/>
        <s v=" ДМИТРИЕВНА"/>
        <s v="Валерьевич"/>
        <s v="Станиславовна"/>
        <s v="Андреевна"/>
        <s v="АЛЕКСЕЕВИЧ"/>
        <s v="БРОНЕВНА"/>
        <s v="ВЛАДИМИРОВНА"/>
        <s v="Олеговна"/>
        <s v="Павлович"/>
        <s v="ГЕОРГИЕВНА"/>
        <s v="ГЕННАДЬЕВНА"/>
        <s v="РАЗИТОВНА"/>
        <s v=" АЛЕКСЕЕВИЧ"/>
        <n v="2"/>
      </sharedItems>
    </cacheField>
    <cacheField name="Сумма">
      <sharedItems containsMixedTypes="1" containsNumber="1"/>
    </cacheField>
    <cacheField name="Назначение платежа">
      <sharedItems containsBlank="1" containsMixedTypes="0" count="226">
        <s v="Фонд экстренной помощи"/>
        <s v="Проект Цветы жизни"/>
        <s v="Никита Дегтяров - сбор 1 - 2022"/>
        <s v="Анфиса Трубицына - сбор 2 - 2021"/>
        <s v="Андрей Грушин - сбор 1 - 2022"/>
        <s v="Алексей Журенков - сбор 1 - 2022"/>
        <s v="Проект КреаЛОФТ"/>
        <s v="Дмитрий Шевчук - сбор 1 - 2022"/>
        <s v="Узлова Маша - сбор 1 - 2022"/>
        <s v="Никита Дегтяров - сбор 2 - 2022"/>
        <s v="Карина Агаева - сбор 1 - 2022"/>
        <s v="Людмила Лебедева - сбор 2 - 2022"/>
        <s v="Дмитрий Шевчук - сбор 2- 2022"/>
        <s v="Николь Леонтьева - сбор 1- 2022"/>
        <s v="Никита Дегтяров - сбор 3 - 2022"/>
        <s v="Маша Матюшичева - сбор 1 - 2022"/>
        <s v="Иван Тельминов - сбор 1 - 2022 "/>
        <s v="Ольга Шумель - сбор 1 - 2022"/>
        <s v="Виталий Саприн - сбор 1 - 2022"/>
        <s v="Максим Шевцов - сбор 1- 2022"/>
        <s v="Слава Маркин - сбор 1- 2022"/>
        <s v="Артём Горчаков - сбор 1 - 2022"/>
        <s v="Миша Бугаев - сбор 1 - 2022"/>
        <s v="Даша Тюкавкина - сбор 1- 2022"/>
        <s v="Мартин Бельгер - сбор 1 - 2022"/>
        <s v="Людмила и Артём Лебедевы - 2022 сбор 1"/>
        <s v="На марафон &quot;Ты нам нужен!&quot; 2022"/>
        <s v="Рома Щабло - сбор 1- 2022"/>
        <s v="Андрей Грушин - сбор 2 - 2022"/>
        <s v="Злата Морозова - сбор 1- 2022"/>
        <m/>
        <s v="Николь Леонтьева - 2020 сбор 7"/>
        <s v="Кира Соколова - сбор 1 - 2021"/>
        <s v="Людмила Лебедева"/>
        <s v="Люба Чулкова"/>
        <s v="Анита Кушнир"/>
        <s v="Дарья Кудряшова"/>
        <s v="Антон Калугин - сбор 1 - 2023"/>
        <s v="Николь Леонтьева - 2020 сбор 8"/>
        <s v="Вика Любинская 2020 - 1 сбор"/>
        <s v="Николь Леонтьевой - сбор 1 - 2022"/>
        <s v="Лёня Васильев"/>
        <s v="Андрей Грушин - 2 сбор"/>
        <s v="Аким Бех-2 сбор"/>
        <s v="Василиса Запольская"/>
        <s v="Белобров Никита Александрович"/>
        <s v="Николь Леонтьева - 2020 сбор 9"/>
        <s v="Владислав Хохленко 3 сбор"/>
        <s v="Камила Разинькова"/>
        <s v="Шахана Телеева - 2020 - 1 сбор"/>
        <s v="Проект &quot;Цветы жизни&quot; 2019"/>
        <s v="Богдан Сохибов"/>
        <s v="Даниил Светлых - 2020 1 сбор"/>
        <s v="Стефан Ренер"/>
        <s v="Мария Карпухина"/>
        <s v="Александра Авраменко"/>
        <s v="Алина Тютявина - сбор 1 - 2021"/>
        <s v="Никита Плетнев"/>
        <s v="Ксения Комарова"/>
        <s v="Данила Крикшас"/>
        <s v="Дарья Парамонова"/>
        <s v="Даниил Кравченко"/>
        <s v="Андрей Белый - сбор 1 - 2021"/>
        <s v="Виктория Гнездилова - 2020 2 сбор"/>
        <s v="Артём Кузьменков"/>
        <s v="Женя Соколов"/>
        <s v="Полина Трубицына - сбор 1 - 2021"/>
        <s v="Никита Плетнёв - 1 сбор"/>
        <s v="Виктория Гнездилова - 2020 1 сбор"/>
        <s v="Лера Визигина - сбор 1 - 2021"/>
        <s v="Анфиса Трубицына - сбор 1 - 2021"/>
        <s v="Валерий Корольков"/>
        <s v="Катя Бровко - сбор 1 -2021"/>
        <s v="Антон Калугин - сбор 1 - 2021"/>
        <s v="Антон Калугин - сбор 2 - 2021"/>
        <s v="Даша Ленькова"/>
        <s v="Николь Леонтьевой - сбор 1 - 2021"/>
        <s v="Николь Леонтьевой - сбор 2 - 2021"/>
        <s v="Саша Сметанин"/>
        <s v="Андрей Грушин"/>
        <s v="Проект &quot;Цветы жизни&quot; 2020"/>
        <s v="Никита Холоенко"/>
        <s v="Лилия Пономарева"/>
        <s v="Катя Грошева 2020 - 2 сбор"/>
        <s v="Даниил Светлых"/>
        <s v="Керим Мурадов"/>
        <s v="Наталья Кочева - сбор 1 - 2021"/>
        <s v="Алина Тютявина 2020 - 1 сбор"/>
        <s v="Ольга Шумель - 2020 1 сбор"/>
        <s v="Владислав Хохленко 2 сбор"/>
        <s v="Камила Давыдович"/>
        <s v="Полина Трубицына - 2 сбор"/>
        <s v="Саша Сметанин 2020 - 1 сбор"/>
        <s v="Катя Грошева"/>
        <s v="Саша Сметанин 2019 - 2 сбор"/>
        <s v="Денис Несветаев - сбор 1 - 2021"/>
        <s v="Аким Бех"/>
        <s v="Дмитрий Свиб"/>
        <s v="Андрей Грушин 2020 - 1 сбор"/>
        <s v="Сергей Клюбин"/>
        <s v="Наталья Кочева"/>
        <s v="Тимофей Садков 2020 - 1 сбор"/>
        <s v="Ксения Шутова"/>
        <s v="Кристина Абдулсалыкова"/>
        <s v="Проект &quot;Цветы жизни&quot; 2018"/>
        <s v="Дмитрий Шевчук - 2020 - 1 сбор"/>
        <s v="Анна Каленкович"/>
        <s v="Ксения Шутова - 2 сбор"/>
        <s v="Павел Филоненко"/>
        <s v="София Кондратьева"/>
        <s v="Проект &quot;Цветы жизни 2016&quot;"/>
        <s v="Вика и Катя Гнездиловы - сбор 1 -  2021"/>
        <s v="Курс реабилитации детей с ДЦП Мы вместе"/>
        <s v="Женя Соколов - 2 сбор"/>
        <s v="Вера Гулецкая"/>
        <s v="Даша Ленькова - 2020 1 сбор"/>
        <s v="Антон Калугин - сбор 1 - 2024"/>
        <s v="Вика Белик"/>
        <s v="Катя Грошева 2020 - 1 сбор"/>
        <s v="Людмила и Артём Лебедевы- сбор 1 -2021"/>
        <s v="София Кондратьева - 2 сбор"/>
        <s v="Елизавета Ткачева"/>
        <s v="Наталья Кочева - сбор 1 -2021"/>
        <s v="Мартин Бельгер 2 сбор"/>
        <s v="Валерия Реньгите 2020 - 1 сбор"/>
        <s v="Женя Соколов - сбор 1 - 2021"/>
        <s v="Милана Владыкина - 2020 1 сбор"/>
        <s v="Андрей Грушин - сбор 1 - 2021"/>
        <s v="Людмила Лебедева - сбор 1 -2021"/>
        <s v="Дмитрий Шевчук"/>
        <s v="Дарья Тюкавкина - сбор 1 -2021"/>
        <s v="Максим Мелкозеров"/>
        <s v="Анастасия Каленкович"/>
        <s v="Женя Олейников"/>
        <s v="Елизавета Кудряшова"/>
        <s v="Александра Авраменко -2 сбор"/>
        <s v="Даша Жданова"/>
        <s v="Анрей Грушин 2020 - 1 сбор"/>
        <s v="Камила Разинькова 2 сбор"/>
        <s v="Алексей Рабкова и Карина Абрайтите"/>
        <s v="Никита Дегтяров - сбор 1 - 2021"/>
        <s v="Полина Трубицына 2020 - 1 сбор"/>
        <s v="Анфиса Трубицына - 2020-1 сбор"/>
        <s v="Максим Маслов - сбор 1 - 2021"/>
        <s v="Андрей Гончарик"/>
        <s v="Дмитрий Шевчук - 2 сбор"/>
        <s v="Владимир Кондратенко 2020 - 1 сбор"/>
        <s v="Миши Бугаева - сбор 1 - 2021"/>
        <s v="Кира Соколова - сбо1 - 2021"/>
        <s v="Антон Калугин - сбор 1 - 2022"/>
        <s v="Николь Леонтьева - 2020 1 сбор"/>
        <s v="Николай Карпенко - сбор 1 - 2021"/>
        <s v="Юра Саблин"/>
        <s v="Миша Бугаева"/>
        <s v="Николь Леонтьева 2 сбор"/>
        <s v="Анфиса Цапайте"/>
        <s v="Анастасия Миллер - сбор 1 - 2021"/>
        <s v="Кирилл Новиков"/>
        <s v="Матвей Гетманов"/>
        <s v=" Николь Леонтьевой - сбор 1 - 2021"/>
        <s v="Николь Леонтьева-2 сбор"/>
        <s v="Женя Соколов 2020 - 1 сбор"/>
        <s v="Проект &quot;Цветы жизни&quot; 2017"/>
        <s v="Полина Трубицына 2 сбор"/>
        <s v="Миша Михайлов"/>
        <s v="Паша Левченко"/>
        <s v="Всеволод Васильев"/>
        <s v="Вика Петрова - сбор 1 - 2021"/>
        <s v="Людмила Лебедева - 2020 сбор 2"/>
        <s v="Анастасия Каленкович "/>
        <s v="Сергей Клюбин - 2 сбор"/>
        <s v="Вика и Катя Гнездиловы - 2020-2 сбор"/>
        <s v="Полина Трубицына"/>
        <s v="Резервный фонд"/>
        <s v="Анастасия Миллер 2 сбор"/>
        <s v="Вероника Капралова"/>
        <s v="Николь Леонтьева - 2020 сбор 10"/>
        <s v="Маша Узлова"/>
        <s v="Антон Калугин"/>
        <s v="Антон Калугин - 2 сбор"/>
        <s v="Фонд экстренной помощи "/>
        <s v="Катя Гнездилова - 2020 2 сбор"/>
        <s v="Мартин Бельгер"/>
        <s v="Людмилы Лебедевой 2020 - 1 сбор"/>
        <s v="Вадим и Максим Мелкозеров"/>
        <s v="Даша Жданова -  сбор 1 - 2021"/>
        <s v="На лечение Людмилы и Артёма Лебедевых - 2022 сбор 1"/>
        <s v="Тимофей Садков"/>
        <s v="Владислав Хохленко"/>
        <s v="Артём Лебедев - сбор 2 - 2021"/>
        <s v="Мартин Бельгер 2020 - 1 сбор"/>
        <s v="Дмитрий Шевчук - сбор 1 - 2021"/>
        <s v="Резерв экстренной помощи"/>
        <s v="Ева Дворовая"/>
        <s v="Каролина Ильина"/>
        <s v="Николь Леонтьева"/>
        <s v="Ольга Шумель - сбор 1 -2021"/>
        <s v="Марафон &quot;Ты нам нужен!&quot;"/>
        <s v="Мария Карпухина - 2 сбор"/>
        <s v="Антон Калугин - 2020 1 сбор"/>
        <s v="Николь Леонтьева - 2020 сбор 1"/>
        <s v="Клим Гербер"/>
        <s v="Никита Плетнёв"/>
        <s v="Камила Разинькова 2020 - 1 сбор"/>
        <s v="Анастасия Миллер - 2020 сбор 1"/>
        <s v="Николь Леонтьева - 2020 сбор 2"/>
        <s v="Камила Разинькова 2020 - 2 сбор"/>
        <s v=" Миши Бугаева - сбор 1 - 2021"/>
        <s v="Виктория Снегирева"/>
        <s v="Николь Леонтьева - 2020 сбор 3"/>
        <s v="На лечение Миши Бугаева - сбор 1 - 2021"/>
        <s v="Никита Хололеенко"/>
        <s v="Арман Бабаян"/>
        <s v="Анастасия Миллер"/>
        <s v="Николь Леонтьева - 2020 сбор 4"/>
        <s v="Евгений Соколов"/>
        <s v="Вадим Моисей"/>
        <s v="Максим Швецов - сбор 1- 2022"/>
        <s v="Даша Ленькова 2 сбор"/>
        <s v="Катя Бровко - сбор 2 -2021"/>
        <s v="Николь Леонтьева - 2020 сбор 5"/>
        <s v="Дима Тюнин"/>
        <s v="Дарья Демиденко 2020 - 1 сбор"/>
        <s v="София Оруджова"/>
        <s v="Карина Агеева - сбор 1 - 2022"/>
        <s v="Николь Леонтьева - 2020 сбор 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40" sheet="Данные расходы_2022"/>
  </cacheSource>
  <cacheFields count="5">
    <cacheField name="Дата">
      <sharedItems containsDate="1" containsString="0" containsBlank="1" containsMixedTypes="0" count="114">
        <d v="2022-01-11T00:00:00.000"/>
        <d v="2022-01-12T00:00:00.000"/>
        <d v="2022-01-17T00:00:00.000"/>
        <d v="2022-01-19T00:00:00.000"/>
        <d v="2022-01-24T00:00:00.000"/>
        <d v="2022-01-26T00:00:00.000"/>
        <d v="2022-02-15T00:00:00.000"/>
        <d v="2022-02-24T00:00:00.000"/>
        <d v="2022-03-01T00:00:00.000"/>
        <d v="2022-03-02T00:00:00.000"/>
        <d v="2022-03-03T00:00:00.000"/>
        <d v="2022-03-14T00:00:00.000"/>
        <d v="2022-03-16T00:00:00.000"/>
        <d v="2022-03-23T00:00:00.000"/>
        <d v="2022-03-24T00:00:00.000"/>
        <d v="2022-03-30T00:00:00.000"/>
        <d v="2022-03-31T00:00:00.000"/>
        <d v="2022-04-01T00:00:00.000"/>
        <d v="2022-04-04T00:00:00.000"/>
        <d v="2022-04-22T00:00:00.000"/>
        <d v="2022-04-26T00:00:00.000"/>
        <d v="2022-04-28T00:00:00.000"/>
        <d v="2022-05-04T00:00:00.000"/>
        <d v="2022-05-12T00:00:00.000"/>
        <d v="2022-05-16T00:00:00.000"/>
        <d v="2022-05-17T00:00:00.000"/>
        <d v="2022-05-18T00:00:00.000"/>
        <d v="2022-05-19T00:00:00.000"/>
        <d v="2022-05-24T00:00:00.000"/>
        <d v="2022-06-03T00:00:00.000"/>
        <d v="2022-06-07T00:00:00.000"/>
        <d v="2022-07-05T00:00:00.000"/>
        <d v="2022-07-27T00:00:00.000"/>
        <d v="2022-07-28T00:00:00.000"/>
        <d v="2022-08-04T00:00:00.000"/>
        <d v="2022-08-11T00:00:00.000"/>
        <d v="2022-08-15T00:00:00.000"/>
        <d v="2022-08-31T00:00:00.000"/>
        <d v="2022-09-09T00:00:00.000"/>
        <d v="2022-09-26T00:00:00.000"/>
        <d v="2022-10-04T00:00:00.000"/>
        <d v="2022-10-10T00:00:00.000"/>
        <d v="2022-10-17T00:00:00.000"/>
        <d v="2022-10-24T00:00:00.000"/>
        <d v="2022-10-28T00:00:00.000"/>
        <d v="2022-11-08T00:00:00.000"/>
        <d v="2022-11-10T00:00:00.000"/>
        <d v="2022-11-17T00:00:00.000"/>
        <d v="2022-11-21T00:00:00.000"/>
        <d v="2022-12-09T00:00:00.000"/>
        <d v="2022-12-26T00:00:00.000"/>
        <m/>
        <d v="2021-01-18T00:00:00.000"/>
        <d v="2021-11-09T00:00:00.000"/>
        <d v="2021-07-22T00:00:00.000"/>
        <d v="2021-06-29T00:00:00.000"/>
        <d v="2021-07-06T00:00:00.000"/>
        <d v="2021-12-29T00:00:00.000"/>
        <d v="2021-06-21T00:00:00.000"/>
        <d v="2021-07-02T00:00:00.000"/>
        <d v="2021-03-11T00:00:00.000"/>
        <d v="2021-09-15T00:00:00.000"/>
        <d v="2021-08-26T00:00:00.000"/>
        <d v="2021-06-01T00:00:00.000"/>
        <d v="2021-05-12T00:00:00.000"/>
        <d v="2021-12-01T00:00:00.000"/>
        <d v="2021-07-29T00:00:00.000"/>
        <d v="2021-08-10T00:00:00.000"/>
        <d v="2021-11-12T00:00:00.000"/>
        <d v="2021-01-13T00:00:00.000"/>
        <d v="2021-03-30T00:00:00.000"/>
        <d v="2021-03-26T00:00:00.000"/>
        <d v="2021-04-07T00:00:00.000"/>
        <d v="2021-03-22T00:00:00.000"/>
        <d v="2021-09-22T00:00:00.000"/>
        <d v="2021-12-24T00:00:00.000"/>
        <d v="2021-12-20T00:00:00.000"/>
        <d v="2021-11-27T00:00:00.000"/>
        <d v="2021-04-30T00:00:00.000"/>
        <d v="2021-05-11T00:00:00.000"/>
        <d v="2021-04-26T00:00:00.000"/>
        <d v="2021-11-11T00:00:00.000"/>
        <d v="2021-11-03T00:00:00.000"/>
        <d v="2021-12-27T00:00:00.000"/>
        <d v="2021-03-17T00:00:00.000"/>
        <d v="2021-10-06T00:00:00.000"/>
        <d v="2021-06-15T00:00:00.000"/>
        <d v="2021-05-26T00:00:00.000"/>
        <d v="2021-03-05T00:00:00.000"/>
        <d v="2021-09-09T00:00:00.000"/>
        <d v="2021-08-20T00:00:00.000"/>
        <d v="2021-09-01T00:00:00.000"/>
        <d v="2021-05-14T00:00:00.000"/>
        <d v="2021-02-08T00:00:00.000"/>
        <d v="2021-01-19T00:00:00.000"/>
        <d v="2021-04-21T00:00:00.000"/>
        <d v="2021-11-10T00:00:00.000"/>
        <d v="2021-07-23T00:00:00.000"/>
        <d v="2021-10-25T00:00:00.000"/>
        <d v="2021-08-04T00:00:00.000"/>
        <d v="2021-04-13T00:00:00.000"/>
        <d v="2021-07-15T00:00:00.000"/>
        <d v="2021-09-28T00:00:00.000"/>
        <d v="2021-09-16T00:00:00.000"/>
        <d v="2021-05-25T00:00:00.000"/>
        <d v="2021-12-14T00:00:00.000"/>
        <d v="2021-02-19T00:00:00.000"/>
        <d v="2021-09-08T00:00:00.000"/>
        <d v="2021-05-21T00:00:00.000"/>
        <d v="2021-12-10T00:00:00.000"/>
        <d v="2021-12-06T00:00:00.000"/>
        <d v="2021-11-21T00:00:00.000"/>
        <d v="2021-01-26T00:00:00.000"/>
        <d v="2021-11-17T00:00:00.000"/>
      </sharedItems>
    </cacheField>
    <cacheField name="Сбор">
      <sharedItems containsBlank="1" containsMixedTypes="0" count="72">
        <s v="На лечение Никиты Дегтярова - 2022 сбор 1"/>
        <s v="На лечение Людмилы и Артёма Лебедевых - сбор 1 - 2021"/>
        <s v="На марафон &quot;Ты нам нужен!&quot;"/>
        <s v="На лечение Андрея Грушина - сбор 1 - 2021"/>
        <s v="На лечение Людмилы Лебедевой - 2021 сбор 1"/>
        <s v="На лечение Анфисы Трубицыной - сбор 2 - 2021"/>
        <s v="На лечение Андрея Белого - сбор 1 - 2021"/>
        <s v="На лечение Максима Маслова - 2021 сбор 1"/>
        <s v="На лечение Вики и Кати Гнездиловой - 2021 сбор 1"/>
        <s v="На лечение Артёма Лебедева - 2021 сбор 2"/>
        <s v="На лечение Даши Ждановой - 2021 сбор 1"/>
        <s v="На лечение Дмитрия Шевчука - сборы 2019, 2020, 2021"/>
        <s v="На лечение Дмитрия Шевчука - 2022 сбор 1"/>
        <s v="На лечение Маши Узловой - 2022 сбор 1"/>
        <s v="На лечение Андрея Грушина - 2022 сбор 1"/>
        <s v="На лечение Никиты Дегтярова - 2022 сбор 2"/>
        <s v="На лечение Карины Агаевой - 2022 сбор 2"/>
        <s v="На лечение Дмитрия Шевчука - 2022 сбор 2"/>
        <s v="На лечение Никиты Дегтярова - 2022 сбор 3"/>
        <s v="На лечение Людмилы Лебедевой - 2022 сбор 1"/>
        <s v="На лечение Киры Соколовой - 2021 сбор 1"/>
        <s v="На лечение Алексея Журенкова - 2022 сбор 1"/>
        <s v="На лечение Ольги Шумель - 2022 сбор 1"/>
        <s v="На лечение Виталия Саприна - 2022 сбор 1"/>
        <s v="На лечение Миши Бугаева - сбор 2021 года "/>
        <s v="На лечение Миши Бугаева - 2022 сбор 1"/>
        <s v="На лечение Славы Маркина - 2022 сбор 1"/>
        <s v="На лечение Даши Тюкавкиной - 2022 сбор 1"/>
        <s v="На лечение Мартина Бельгера - 2022 сбор 1"/>
        <s v="На лечение Артёма Горчакова - 2022 сбор 1"/>
        <s v="На лечение Людмилы и Артёма Лебедевых - 2022 сбор 1"/>
        <s v="На лечение Николь Леонтьевой - 2022 сбор 1"/>
        <s v="На лечение Максима Шевцова - 2022 сбор 1"/>
        <s v="&quot;Ты нам нужен!&quot; 2022"/>
        <s v="На лечение Ромы Щабло - 2022 сбор 1"/>
        <m/>
        <s v="На лечение Кати Бровко - сбор 1 2021 "/>
        <s v="На лечение Валерии Реньгите - 2020 сбор 1"/>
        <s v="На лечение Кати Гнездиловой - 2020 сбор 1"/>
        <s v="На лечение Никиты Дегтярова - 2021 сбор 1"/>
        <s v="На лечение Антона Калугина - сборы 2019"/>
        <s v="На лечение Вики Петровой - 2021 сбор 1"/>
        <s v="На лечение Жени Соколова - 2021 сбор 1"/>
        <s v="На лечение Дениса Несветаева -  сбор 1 - 2021"/>
        <s v="На лечение Вики и Кати Гнездиловой - 2020 сбор 2"/>
        <s v="На лечение Камилы Разиньковой - 2020 сбор 2"/>
        <s v="На лечение Анфисы Трубицыной - сбор 1 - 2021"/>
        <s v="На лечение Николь Леонтьевой - сбор 1 - 2021"/>
        <s v="На лечение Полины Трубицыной - сбор 1 - 2021"/>
        <s v="На лечение Николь Леонтьевой - сбор 2 - 2021"/>
        <s v="На лечение Ольги Шумель - 2021 сбор 1"/>
        <s v="На лечение Андрея Грушина - 2021 сбор 1"/>
        <s v="На лечение Антона Калугина - 2021 сбор 2"/>
        <s v="На лечение Людмилы Лебедевой - 2020 сборы"/>
        <s v="На лечение Вики Любинской - 2020 сбор 1"/>
        <s v="На формирование Резерва фонда экстренной помощи "/>
        <s v="На лечение Дмитрия Шевчука - сборы 2019 и 2020"/>
        <s v="На лечение Виктории Гнездиловой - 2020 сбор 1"/>
        <s v="На лечение Жени Соколова - 2020 сбор 1"/>
        <s v="На лечение Алины Тютявиной - 2021 сбор 1"/>
        <s v="На лечение Антона Калугина - 2021 сбор 1"/>
        <s v="На лечение Дмитрия Шевчука - 2021 сбор 1"/>
        <s v="На лечение Леры Визигиной - сбор 1 - 2021"/>
        <s v="На лечение Миши Бугаева - сбор 2018"/>
        <s v="На лечение Дарьи Тюкавкиной - сбор 1 - 2021"/>
        <s v="На лечение Кати Бровко - сбор 2 2021 "/>
        <s v="На лечение Даши Ждановой - сбор 1 - 2021 "/>
        <s v="На лечение Антона Калугина - 2020 сбор 1"/>
        <s v="На лечение Шаханы Телеевой - 2020 сбор 1"/>
        <s v="На лечение Полины Трубицыной - 2020 сбор 1"/>
        <s v="На лечение Миши Бугаева - сбор 1 - 2021"/>
        <s v="На лечение Натальи Кочевой - сбор 1 -  2021 "/>
      </sharedItems>
    </cacheField>
    <cacheField name="Получатель платежа">
      <sharedItems containsMixedTypes="0"/>
    </cacheField>
    <cacheField name="Статья расходов">
      <sharedItems containsBlank="1" containsMixedTypes="0" count="9">
        <s v="Выплата материальной помощи в качестве компенсанции расходов, связанных с лечением"/>
        <s v="Оплата за услуги проживания"/>
        <s v="Оплата за медицинское оборудование для детей"/>
        <s v="Оплата за медицинские услуги для детей"/>
        <s v="Оплата авиабилетов до места лечения (обследования)"/>
        <s v="Оплата за услуги реабилитации для детей"/>
        <s v="Оплата транспортных услуг до места лечения (обследования)"/>
        <m/>
        <s v="Оплата за услуги перевода медицинской документации"/>
      </sharedItems>
    </cacheField>
    <cacheField name="Сумма платежа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7" cacheId="1" applyNumberFormats="0" applyBorderFormats="0" applyFontFormats="0" applyPatternFormats="0" applyAlignmentFormats="0" applyWidthHeightFormats="0" dataCaption="Данные" showMissing="1" preserveFormatting="1" useAutoFormatting="1" colGrandTotals="0" itemPrintTitles="1" compactData="0" updatedVersion="2" indent="0" showMemberPropertyTips="1">
  <location ref="A66:F891" firstHeaderRow="2" firstDataRow="2" firstDataCol="5"/>
  <pivotFields count="6">
    <pivotField axis="axisRow" compact="0" outline="0" subtotalTop="0" showAll="0" defaultSubtotal="0">
      <items count="1896">
        <item m="1" x="322"/>
        <item m="1" x="359"/>
        <item m="1" x="1175"/>
        <item m="1" x="370"/>
        <item m="1" x="1193"/>
        <item m="1" x="402"/>
        <item m="1" x="1232"/>
        <item m="1" x="425"/>
        <item m="1" x="1253"/>
        <item m="1" x="447"/>
        <item m="1" x="1308"/>
        <item m="1" x="501"/>
        <item m="1" x="1340"/>
        <item m="1" x="323"/>
        <item m="1" x="1116"/>
        <item m="1" x="1373"/>
        <item m="1" x="390"/>
        <item m="1" x="1254"/>
        <item m="1" x="449"/>
        <item m="1" x="427"/>
        <item m="1" x="1279"/>
        <item m="1" x="473"/>
        <item m="1" x="1342"/>
        <item m="1" x="533"/>
        <item m="1" x="561"/>
        <item m="1" x="599"/>
        <item m="1" x="1444"/>
        <item m="1" x="1148"/>
        <item m="1" x="1214"/>
        <item m="1" x="407"/>
        <item m="1" x="1313"/>
        <item m="1" x="452"/>
        <item m="1" x="505"/>
        <item m="1" x="1282"/>
        <item m="1" x="477"/>
        <item m="1" x="1344"/>
        <item m="1" x="1376"/>
        <item m="1" x="564"/>
        <item m="1" x="601"/>
        <item m="1" x="1475"/>
        <item m="1" x="1508"/>
        <item m="1" x="700"/>
        <item m="1" x="1546"/>
        <item m="1" x="397"/>
        <item m="1" x="413"/>
        <item m="1" x="1201"/>
        <item m="1" x="1239"/>
        <item m="1" x="1287"/>
        <item m="1" x="1261"/>
        <item m="1" x="1348"/>
        <item m="1" x="1417"/>
        <item m="1" x="605"/>
        <item m="1" x="637"/>
        <item m="1" x="1585"/>
        <item m="1" x="436"/>
        <item m="1" x="1265"/>
        <item m="1" x="485"/>
        <item m="1" x="1223"/>
        <item m="1" x="770"/>
        <item m="1" x="609"/>
        <item m="1" x="641"/>
        <item m="1" x="1480"/>
        <item m="1" x="1550"/>
        <item m="1" x="839"/>
        <item m="1" x="1587"/>
        <item m="1" x="771"/>
        <item m="1" x="1623"/>
        <item m="1" x="806"/>
        <item m="1" x="1656"/>
        <item m="1" x="1297"/>
        <item m="1" x="517"/>
        <item m="1" x="1357"/>
        <item m="1" x="490"/>
        <item m="1" x="1326"/>
        <item m="1" x="1390"/>
        <item m="1" x="1452"/>
        <item m="1" x="1624"/>
        <item m="1" x="548"/>
        <item m="1" x="615"/>
        <item m="1" x="1486"/>
        <item m="1" x="1555"/>
        <item m="1" x="741"/>
        <item m="1" x="808"/>
        <item m="1" x="1696"/>
        <item m="1" x="879"/>
        <item m="1" x="1736"/>
        <item m="1" x="910"/>
        <item m="1" x="1330"/>
        <item m="1" x="523"/>
        <item m="1" x="1362"/>
        <item m="1" x="552"/>
        <item m="1" x="1396"/>
        <item m="1" x="583"/>
        <item m="1" x="1430"/>
        <item m="1" x="621"/>
        <item m="1" x="1457"/>
        <item m="1" x="1490"/>
        <item m="1" x="679"/>
        <item m="1" x="1521"/>
        <item m="1" x="1561"/>
        <item m="1" x="746"/>
        <item m="1" x="1594"/>
        <item m="1" x="778"/>
        <item m="1" x="1628"/>
        <item m="1" x="811"/>
        <item m="1" x="1661"/>
        <item m="1" x="843"/>
        <item m="1" x="1700"/>
        <item m="1" x="881"/>
        <item m="1" x="1738"/>
        <item m="1" x="912"/>
        <item m="1" x="1770"/>
        <item m="1" x="947"/>
        <item m="1" x="1797"/>
        <item m="1" x="972"/>
        <item m="1" x="1825"/>
        <item m="1" x="1400"/>
        <item m="1" x="1461"/>
        <item m="1" x="588"/>
        <item m="1" x="1434"/>
        <item m="1" x="625"/>
        <item m="1" x="654"/>
        <item m="1" x="1494"/>
        <item m="1" x="684"/>
        <item m="1" x="1526"/>
        <item m="1" x="718"/>
        <item m="1" x="1566"/>
        <item m="1" x="751"/>
        <item m="1" x="817"/>
        <item m="1" x="1600"/>
        <item m="1" x="783"/>
        <item m="1" x="1632"/>
        <item m="1" x="1667"/>
        <item m="1" x="847"/>
        <item m="1" x="1705"/>
        <item m="1" x="915"/>
        <item m="1" x="1772"/>
        <item m="1" x="949"/>
        <item m="1" x="1798"/>
        <item m="1" x="973"/>
        <item m="1" x="1827"/>
        <item m="1" x="995"/>
        <item x="247"/>
        <item m="1" x="1851"/>
        <item m="1" x="1016"/>
        <item m="1" x="1873"/>
        <item m="1" x="1465"/>
        <item m="1" x="659"/>
        <item m="1" x="1499"/>
        <item m="1" x="690"/>
        <item m="1" x="1531"/>
        <item m="1" x="723"/>
        <item m="1" x="1572"/>
        <item m="1" x="755"/>
        <item m="1" x="822"/>
        <item m="1" x="1672"/>
        <item m="1" x="853"/>
        <item m="1" x="1710"/>
        <item m="1" x="1605"/>
        <item m="1" x="1746"/>
        <item m="1" x="1801"/>
        <item m="1" x="975"/>
        <item m="1" x="1853"/>
        <item m="1" x="1018"/>
        <item m="1" x="248"/>
        <item m="1" x="1061"/>
        <item m="1" x="1577"/>
        <item m="1" x="791"/>
        <item m="1" x="1643"/>
        <item m="1" x="857"/>
        <item m="1" x="1716"/>
        <item m="1" x="1750"/>
        <item m="1" x="926"/>
        <item m="1" x="1806"/>
        <item m="1" x="978"/>
        <item m="1" x="1832"/>
        <item m="1" x="999"/>
        <item m="1" x="1043"/>
        <item m="1" x="250"/>
        <item m="1" x="267"/>
        <item m="1" x="295"/>
        <item m="1" x="797"/>
        <item m="1" x="1647"/>
        <item m="1" x="1682"/>
        <item m="1" x="861"/>
        <item m="1" x="1720"/>
        <item m="1" x="1756"/>
        <item m="1" x="931"/>
        <item m="1" x="960"/>
        <item m="1" x="983"/>
        <item m="1" x="1837"/>
        <item m="1" x="1004"/>
        <item m="1" x="1859"/>
        <item m="1" x="1026"/>
        <item m="1" x="253"/>
        <item m="1" x="1066"/>
        <item m="1" x="269"/>
        <item m="1" x="1081"/>
        <item m="1" x="1095"/>
        <item m="1" x="297"/>
        <item m="1" x="1106"/>
        <item m="1" x="1123"/>
        <item m="1" x="282"/>
        <item m="1" x="1686"/>
        <item m="1" x="866"/>
        <item m="1" x="1726"/>
        <item m="1" x="899"/>
        <item m="1" x="1760"/>
        <item m="1" x="936"/>
        <item m="1" x="1787"/>
        <item m="1" x="1815"/>
        <item m="1" x="1008"/>
        <item m="1" x="1863"/>
        <item m="1" x="1886"/>
        <item m="1" x="1031"/>
        <item m="1" x="1051"/>
        <item m="1" x="1071"/>
        <item m="1" x="272"/>
        <item m="1" x="285"/>
        <item m="1" x="1097"/>
        <item m="1" x="301"/>
        <item m="1" x="1108"/>
        <item m="1" x="314"/>
        <item m="1" x="1125"/>
        <item m="1" x="329"/>
        <item m="1" x="1141"/>
        <item m="1" x="1157"/>
        <item m="1" x="709"/>
        <item m="1" x="339"/>
        <item m="1" x="356"/>
        <item m="1" x="1135"/>
        <item m="1" x="334"/>
        <item m="1" x="344"/>
        <item m="1" x="1163"/>
        <item m="1" x="360"/>
        <item m="1" x="1176"/>
        <item m="1" x="371"/>
        <item m="1" x="1194"/>
        <item m="1" x="389"/>
        <item m="1" x="1210"/>
        <item m="1" x="1233"/>
        <item m="1" x="403"/>
        <item m="1" x="426"/>
        <item m="1" x="448"/>
        <item m="1" x="1309"/>
        <item m="1" x="502"/>
        <item m="1" x="1341"/>
        <item m="1" x="532"/>
        <item m="1" x="560"/>
        <item m="1" x="1374"/>
        <item m="1" x="1409"/>
        <item m="1" x="1117"/>
        <item m="1" x="325"/>
        <item m="1" x="1136"/>
        <item m="1" x="346"/>
        <item m="1" x="1165"/>
        <item m="1" x="361"/>
        <item m="1" x="1177"/>
        <item m="1" x="1212"/>
        <item m="1" x="405"/>
        <item m="1" x="1235"/>
        <item m="1" x="1256"/>
        <item m="1" x="475"/>
        <item m="1" x="1311"/>
        <item m="1" x="504"/>
        <item m="1" x="1411"/>
        <item m="1" x="600"/>
        <item m="1" x="1151"/>
        <item m="1" x="350"/>
        <item m="1" x="1181"/>
        <item m="1" x="375"/>
        <item m="1" x="410"/>
        <item m="1" x="455"/>
        <item m="1" x="1346"/>
        <item m="1" x="1378"/>
        <item m="1" x="567"/>
        <item m="1" x="603"/>
        <item m="1" x="636"/>
        <item m="1" x="1476"/>
        <item m="1" x="669"/>
        <item m="1" x="1509"/>
        <item m="1" x="701"/>
        <item m="1" x="1547"/>
        <item m="1" x="1204"/>
        <item m="1" x="399"/>
        <item m="1" x="1185"/>
        <item m="1" x="380"/>
        <item m="1" x="1221"/>
        <item m="1" x="415"/>
        <item m="1" x="1241"/>
        <item m="1" x="460"/>
        <item m="1" x="1290"/>
        <item m="1" x="483"/>
        <item m="1" x="512"/>
        <item m="1" x="1319"/>
        <item m="1" x="540"/>
        <item m="1" x="1420"/>
        <item m="1" x="607"/>
        <item m="1" x="1446"/>
        <item m="1" x="671"/>
        <item m="1" x="1548"/>
        <item m="1" x="1383"/>
        <item m="1" x="571"/>
        <item m="1" x="1511"/>
        <item m="1" x="639"/>
        <item m="1" x="1478"/>
        <item m="1" x="703"/>
        <item m="1" x="737"/>
        <item m="1" x="1586"/>
        <item m="1" x="420"/>
        <item m="1" x="1245"/>
        <item m="1" x="439"/>
        <item m="1" x="1268"/>
        <item m="1" x="1324"/>
        <item m="1" x="1355"/>
        <item m="1" x="545"/>
        <item m="1" x="575"/>
        <item m="1" x="1423"/>
        <item m="1" x="1483"/>
        <item m="1" x="612"/>
        <item m="1" x="1449"/>
        <item m="1" x="644"/>
        <item m="1" x="1515"/>
        <item m="1" x="706"/>
        <item m="1" x="1553"/>
        <item m="1" x="674"/>
        <item m="1" x="739"/>
        <item m="1" x="1588"/>
        <item m="1" x="773"/>
        <item m="1" x="807"/>
        <item m="1" x="1657"/>
        <item m="1" x="1695"/>
        <item m="1" x="1272"/>
        <item m="1" x="467"/>
        <item m="1" x="1328"/>
        <item m="1" x="520"/>
        <item m="1" x="1360"/>
        <item m="1" x="550"/>
        <item m="1" x="1393"/>
        <item m="1" x="580"/>
        <item m="1" x="618"/>
        <item m="1" x="1454"/>
        <item m="1" x="648"/>
        <item m="1" x="1488"/>
        <item m="1" x="677"/>
        <item m="1" x="1519"/>
        <item m="1" x="1558"/>
        <item m="1" x="744"/>
        <item m="1" x="1592"/>
        <item m="1" x="776"/>
        <item m="1" x="1626"/>
        <item m="1" x="1659"/>
        <item m="1" x="841"/>
        <item m="1" x="1698"/>
        <item m="1" x="880"/>
        <item m="1" x="1737"/>
        <item m="1" x="911"/>
        <item m="1" x="1333"/>
        <item m="1" x="525"/>
        <item m="1" x="1364"/>
        <item m="1" x="554"/>
        <item m="1" x="1398"/>
        <item m="1" x="585"/>
        <item m="1" x="1431"/>
        <item m="1" x="623"/>
        <item m="1" x="651"/>
        <item m="1" x="1492"/>
        <item m="1" x="681"/>
        <item m="1" x="1523"/>
        <item m="1" x="715"/>
        <item m="1" x="1597"/>
        <item m="1" x="781"/>
        <item m="1" x="1629"/>
        <item m="1" x="814"/>
        <item m="1" x="1664"/>
        <item m="1" x="845"/>
        <item m="1" x="882"/>
        <item m="1" x="1740"/>
        <item m="1" x="913"/>
        <item m="1" x="1771"/>
        <item m="1" x="948"/>
        <item m="1" x="1403"/>
        <item m="1" x="1826"/>
        <item m="1" x="591"/>
        <item m="1" x="1436"/>
        <item m="1" x="628"/>
        <item m="1" x="1497"/>
        <item m="1" x="687"/>
        <item m="1" x="1529"/>
        <item m="1" x="720"/>
        <item m="1" x="1569"/>
        <item m="1" x="786"/>
        <item m="1" x="1635"/>
        <item m="1" x="819"/>
        <item m="1" x="1669"/>
        <item m="1" x="850"/>
        <item m="1" x="1708"/>
        <item m="1" x="1743"/>
        <item m="1" x="918"/>
        <item m="1" x="1774"/>
        <item m="1" x="950"/>
        <item m="1" x="1799"/>
        <item m="1" x="996"/>
        <item m="1" x="1852"/>
        <item m="1" x="1017"/>
        <item m="1" x="1874"/>
        <item m="1" x="1467"/>
        <item m="1" x="693"/>
        <item m="1" x="1534"/>
        <item m="1" x="726"/>
        <item m="1" x="1575"/>
        <item m="1" x="758"/>
        <item m="1" x="1640"/>
        <item m="1" x="825"/>
        <item m="1" x="1675"/>
        <item m="1" x="854"/>
        <item m="1" x="1713"/>
        <item m="1" x="923"/>
        <item m="1" x="1776"/>
        <item m="1" x="953"/>
        <item m="1" x="1803"/>
        <item m="1" x="977"/>
        <item m="1" x="1855"/>
        <item m="1" x="1020"/>
        <item m="1" x="1876"/>
        <item m="1" x="1042"/>
        <item m="1" x="249"/>
        <item m="1" x="1062"/>
        <item m="1" x="1539"/>
        <item m="1" x="730"/>
        <item m="1" x="1580"/>
        <item m="1" x="762"/>
        <item m="1" x="1612"/>
        <item m="1" x="794"/>
        <item m="1" x="829"/>
        <item m="1" x="1680"/>
        <item m="1" x="860"/>
        <item m="1" x="1718"/>
        <item m="1" x="892"/>
        <item m="1" x="1753"/>
        <item m="1" x="958"/>
        <item m="1" x="1808"/>
        <item m="1" x="980"/>
        <item m="1" x="1835"/>
        <item m="1" x="1002"/>
        <item m="1" x="1880"/>
        <item m="1" x="1045"/>
        <item m="1" x="1023"/>
        <item m="1" x="251"/>
        <item m="1" x="1064"/>
        <item m="1" x="268"/>
        <item m="1" x="1094"/>
        <item m="1" x="296"/>
        <item m="1" x="1616"/>
        <item m="1" x="799"/>
        <item m="1" x="1650"/>
        <item m="1" x="864"/>
        <item m="1" x="1723"/>
        <item m="1" x="896"/>
        <item m="1" x="1758"/>
        <item m="1" x="934"/>
        <item m="1" x="1813"/>
        <item m="1" x="986"/>
        <item m="1" x="1840"/>
        <item m="1" x="1006"/>
        <item m="1" x="1861"/>
        <item m="1" x="1028"/>
        <item m="1" x="1048"/>
        <item m="1" x="256"/>
        <item m="1" x="1069"/>
        <item m="1" x="270"/>
        <item m="1" x="1083"/>
        <item m="1" x="299"/>
        <item m="1" x="1107"/>
        <item m="1" x="313"/>
        <item m="1" x="1124"/>
        <item m="1" x="1688"/>
        <item m="1" x="869"/>
        <item m="1" x="902"/>
        <item m="1" x="1762"/>
        <item m="1" x="939"/>
        <item m="1" x="1790"/>
        <item m="1" x="965"/>
        <item m="1" x="1845"/>
        <item m="1" x="1865"/>
        <item m="1" x="1034"/>
        <item m="1" x="1889"/>
        <item m="1" x="261"/>
        <item m="1" x="1074"/>
        <item m="1" x="275"/>
        <item m="1" x="1086"/>
        <item m="1" x="288"/>
        <item m="1" x="1100"/>
        <item m="1" x="1110"/>
        <item m="1" x="316"/>
        <item m="1" x="1127"/>
        <item m="1" x="330"/>
        <item m="1" x="1142"/>
        <item m="1" x="340"/>
        <item m="1" x="1158"/>
        <item m="1" x="1105"/>
        <item m="1" x="324"/>
        <item m="1" x="1146"/>
        <item m="1" x="345"/>
        <item m="1" x="1164"/>
        <item m="1" x="372"/>
        <item m="1" x="1195"/>
        <item m="1" x="391"/>
        <item m="1" x="1211"/>
        <item m="1" x="404"/>
        <item m="1" x="1234"/>
        <item m="1" x="1255"/>
        <item m="1" x="450"/>
        <item m="1" x="1280"/>
        <item m="1" x="474"/>
        <item m="1" x="1310"/>
        <item m="1" x="503"/>
        <item m="1" x="534"/>
        <item m="1" x="562"/>
        <item m="1" x="1410"/>
        <item m="1" x="1118"/>
        <item m="1" x="326"/>
        <item m="1" x="335"/>
        <item m="1" x="1149"/>
        <item m="1" x="348"/>
        <item m="1" x="1167"/>
        <item m="1" x="362"/>
        <item m="1" x="1179"/>
        <item m="1" x="1197"/>
        <item m="1" x="393"/>
        <item m="1" x="1215"/>
        <item m="1" x="408"/>
        <item m="1" x="1236"/>
        <item m="1" x="429"/>
        <item m="1" x="453"/>
        <item m="1" x="1283"/>
        <item m="1" x="478"/>
        <item m="1" x="1314"/>
        <item m="1" x="506"/>
        <item m="1" x="565"/>
        <item m="1" x="1413"/>
        <item m="1" x="602"/>
        <item m="1" x="1153"/>
        <item m="1" x="352"/>
        <item m="1" x="365"/>
        <item m="1" x="1183"/>
        <item m="1" x="378"/>
        <item m="1" x="1202"/>
        <item m="1" x="1219"/>
        <item m="1" x="432"/>
        <item m="1" x="458"/>
        <item m="1" x="481"/>
        <item m="1" x="1288"/>
        <item m="1" x="510"/>
        <item m="1" x="1349"/>
        <item m="1" x="539"/>
        <item m="1" x="1381"/>
        <item m="1" x="569"/>
        <item m="1" x="1418"/>
        <item m="1" x="1445"/>
        <item m="1" x="638"/>
        <item m="1" x="1477"/>
        <item m="1" x="670"/>
        <item m="1" x="1510"/>
        <item m="1" x="702"/>
        <item m="1" x="1188"/>
        <item m="1" x="383"/>
        <item m="1" x="1206"/>
        <item m="1" x="401"/>
        <item m="1" x="418"/>
        <item m="1" x="1224"/>
        <item m="1" x="1266"/>
        <item m="1" x="437"/>
        <item m="1" x="463"/>
        <item m="1" x="1293"/>
        <item m="1" x="486"/>
        <item m="1" x="1322"/>
        <item m="1" x="1353"/>
        <item m="1" x="543"/>
        <item m="1" x="1386"/>
        <item m="1" x="573"/>
        <item m="1" x="1421"/>
        <item m="1" x="610"/>
        <item m="1" x="642"/>
        <item m="1" x="1481"/>
        <item m="1" x="673"/>
        <item m="1" x="1513"/>
        <item m="1" x="704"/>
        <item m="1" x="1551"/>
        <item m="1" x="738"/>
        <item m="1" x="1248"/>
        <item m="1" x="442"/>
        <item m="1" x="465"/>
        <item m="1" x="1298"/>
        <item m="1" x="491"/>
        <item m="1" x="518"/>
        <item m="1" x="1358"/>
        <item m="1" x="772"/>
        <item m="1" x="1391"/>
        <item m="1" x="578"/>
        <item m="1" x="1426"/>
        <item m="1" x="616"/>
        <item m="1" x="1453"/>
        <item m="1" x="647"/>
        <item m="1" x="676"/>
        <item m="1" x="1518"/>
        <item m="1" x="710"/>
        <item m="1" x="1556"/>
        <item m="1" x="742"/>
        <item m="1" x="1590"/>
        <item m="1" x="1625"/>
        <item m="1" x="809"/>
        <item m="1" x="1658"/>
        <item m="1" x="840"/>
        <item m="1" x="1697"/>
        <item m="1" x="1274"/>
        <item m="1" x="1302"/>
        <item m="1" x="495"/>
        <item m="1" x="1331"/>
        <item m="1" x="524"/>
        <item m="1" x="1363"/>
        <item m="1" x="553"/>
        <item m="1" x="1397"/>
        <item m="1" x="622"/>
        <item m="1" x="1458"/>
        <item m="1" x="650"/>
        <item m="1" x="1491"/>
        <item m="1" x="714"/>
        <item m="1" x="1562"/>
        <item m="1" x="747"/>
        <item m="1" x="1595"/>
        <item m="1" x="779"/>
        <item m="1" x="812"/>
        <item m="1" x="1662"/>
        <item m="1" x="844"/>
        <item m="1" x="1701"/>
        <item m="1" x="527"/>
        <item m="1" x="1739"/>
        <item m="1" x="1335"/>
        <item m="1" x="1367"/>
        <item m="1" x="556"/>
        <item m="1" x="1401"/>
        <item m="1" x="589"/>
        <item m="1" x="626"/>
        <item m="1" x="1462"/>
        <item m="1" x="655"/>
        <item m="1" x="1495"/>
        <item m="1" x="685"/>
        <item m="1" x="1527"/>
        <item m="1" x="1567"/>
        <item m="1" x="752"/>
        <item m="1" x="1601"/>
        <item m="1" x="784"/>
        <item m="1" x="1633"/>
        <item m="1" x="818"/>
        <item m="1" x="848"/>
        <item m="1" x="1706"/>
        <item m="1" x="884"/>
        <item m="1" x="1741"/>
        <item m="1" x="916"/>
        <item m="1" x="1773"/>
        <item m="1" x="1406"/>
        <item m="1" x="593"/>
        <item m="1" x="1438"/>
        <item m="1" x="660"/>
        <item m="1" x="1500"/>
        <item m="1" x="691"/>
        <item m="1" x="1532"/>
        <item m="1" x="724"/>
        <item m="1" x="1573"/>
        <item m="1" x="756"/>
        <item m="1" x="1606"/>
        <item m="1" x="789"/>
        <item m="1" x="1638"/>
        <item m="1" x="823"/>
        <item m="1" x="1673"/>
        <item m="1" x="1711"/>
        <item m="1" x="887"/>
        <item m="1" x="1747"/>
        <item m="1" x="921"/>
        <item m="1" x="1775"/>
        <item m="1" x="1829"/>
        <item m="1" x="997"/>
        <item m="1" x="1854"/>
        <item m="1" x="1019"/>
        <item m="1" x="1875"/>
        <item m="1" x="663"/>
        <item m="1" x="1502"/>
        <item m="1" x="696"/>
        <item m="1" x="1537"/>
        <item m="1" x="728"/>
        <item m="1" x="1578"/>
        <item m="1" x="1610"/>
        <item m="1" x="792"/>
        <item m="1" x="1644"/>
        <item m="1" x="827"/>
        <item m="1" x="1678"/>
        <item m="1" x="858"/>
        <item m="1" x="1751"/>
        <item m="1" x="927"/>
        <item m="1" x="890"/>
        <item m="1" x="1779"/>
        <item m="1" x="1807"/>
        <item m="1" x="1857"/>
        <item m="1" x="1878"/>
        <item m="1" x="956"/>
        <item m="1" x="1833"/>
        <item m="1" x="1000"/>
        <item m="1" x="1022"/>
        <item m="1" x="1044"/>
        <item m="1" x="1063"/>
        <item m="1" x="1542"/>
        <item m="1" x="733"/>
        <item m="1" x="1582"/>
        <item m="1" x="765"/>
        <item m="1" x="1614"/>
        <item m="1" x="1648"/>
        <item m="1" x="862"/>
        <item m="1" x="831"/>
        <item m="1" x="1683"/>
        <item m="1" x="1721"/>
        <item m="1" x="894"/>
        <item m="1" x="932"/>
        <item m="1" x="1783"/>
        <item m="1" x="1811"/>
        <item m="1" x="984"/>
        <item m="1" x="1838"/>
        <item m="1" x="1027"/>
        <item m="1" x="1883"/>
        <item m="1" x="254"/>
        <item m="1" x="1046"/>
        <item m="1" x="1067"/>
        <item m="1" x="1082"/>
        <item m="1" x="283"/>
        <item m="1" x="298"/>
        <item m="1" x="1618"/>
        <item m="1" x="802"/>
        <item m="1" x="867"/>
        <item m="1" x="1727"/>
        <item m="1" x="900"/>
        <item m="1" x="1761"/>
        <item m="1" x="937"/>
        <item m="1" x="1788"/>
        <item m="1" x="1816"/>
        <item m="1" x="988"/>
        <item m="1" x="1843"/>
        <item m="1" x="1009"/>
        <item m="1" x="1032"/>
        <item m="1" x="1887"/>
        <item m="1" x="1072"/>
        <item m="1" x="1052"/>
        <item m="1" x="259"/>
        <item m="1" x="286"/>
        <item m="1" x="273"/>
        <item m="1" x="1098"/>
        <item m="1" x="302"/>
        <item m="1" x="1109"/>
        <item m="1" x="315"/>
        <item m="1" x="1126"/>
        <item m="1" x="1690"/>
        <item m="1" x="872"/>
        <item m="1" x="1730"/>
        <item m="1" x="904"/>
        <item m="1" x="1765"/>
        <item m="1" x="941"/>
        <item m="1" x="1792"/>
        <item m="1" x="1819"/>
        <item m="1" x="991"/>
        <item m="1" x="1847"/>
        <item m="1" x="1011"/>
        <item m="1" x="1867"/>
        <item m="1" x="1036"/>
        <item m="1" x="1056"/>
        <item m="1" x="1076"/>
        <item m="1" x="276"/>
        <item m="1" x="1088"/>
        <item m="1" x="289"/>
        <item m="1" x="306"/>
        <item m="1" x="1112"/>
        <item m="1" x="318"/>
        <item m="1" x="1129"/>
        <item m="1" x="331"/>
        <item m="1" x="1143"/>
        <item m="1" x="341"/>
        <item m="1" x="1159"/>
        <item m="1" x="1147"/>
        <item m="1" x="347"/>
        <item m="1" x="1166"/>
        <item m="1" x="1178"/>
        <item m="1" x="1196"/>
        <item m="1" x="392"/>
        <item m="1" x="373"/>
        <item m="1" x="1213"/>
        <item m="1" x="406"/>
        <item m="1" x="428"/>
        <item m="1" x="1257"/>
        <item m="1" x="451"/>
        <item m="1" x="1281"/>
        <item m="1" x="476"/>
        <item m="1" x="1312"/>
        <item m="1" x="1343"/>
        <item m="1" x="535"/>
        <item m="1" x="1375"/>
        <item m="1" x="563"/>
        <item m="1" x="1412"/>
        <item m="1" x="1120"/>
        <item m="1" x="1137"/>
        <item m="1" x="336"/>
        <item m="1" x="1152"/>
        <item m="1" x="351"/>
        <item m="1" x="1169"/>
        <item m="1" x="364"/>
        <item m="1" x="376"/>
        <item m="1" x="1199"/>
        <item m="1" x="395"/>
        <item m="1" x="1217"/>
        <item m="1" x="411"/>
        <item m="1" x="1237"/>
        <item m="1" x="1259"/>
        <item m="1" x="456"/>
        <item m="1" x="1285"/>
        <item m="1" x="480"/>
        <item m="1" x="1316"/>
        <item m="1" x="508"/>
        <item m="1" x="537"/>
        <item m="1" x="1379"/>
        <item m="1" x="568"/>
        <item m="1" x="1415"/>
        <item m="1" x="1155"/>
        <item m="1" x="1172"/>
        <item m="1" x="604"/>
        <item m="1" x="367"/>
        <item m="1" x="1186"/>
        <item m="1" x="381"/>
        <item m="1" x="416"/>
        <item m="1" x="1242"/>
        <item m="1" x="434"/>
        <item m="1" x="1263"/>
        <item m="1" x="461"/>
        <item m="1" x="1291"/>
        <item m="1" x="1320"/>
        <item m="1" x="513"/>
        <item m="1" x="1351"/>
        <item m="1" x="541"/>
        <item m="1" x="1384"/>
        <item m="1" x="572"/>
        <item m="1" x="608"/>
        <item m="1" x="1447"/>
        <item m="1" x="640"/>
        <item m="1" x="1479"/>
        <item m="1" x="672"/>
        <item m="1" x="1512"/>
        <item m="1" x="1549"/>
        <item m="1" x="1190"/>
        <item m="1" x="385"/>
        <item m="1" x="1207"/>
        <item m="1" x="1226"/>
        <item m="1" x="1246"/>
        <item m="1" x="440"/>
        <item m="1" x="1269"/>
        <item m="1" x="464"/>
        <item m="1" x="1295"/>
        <item m="1" x="488"/>
        <item m="1" x="515"/>
        <item m="1" x="546"/>
        <item m="1" x="1388"/>
        <item m="1" x="576"/>
        <item m="1" x="1424"/>
        <item m="1" x="1450"/>
        <item m="1" x="645"/>
        <item m="1" x="1484"/>
        <item m="1" x="675"/>
        <item m="1" x="1516"/>
        <item m="1" x="707"/>
        <item m="1" x="740"/>
        <item m="1" x="1589"/>
        <item m="1" x="774"/>
        <item m="1" x="1250"/>
        <item m="1" x="444"/>
        <item m="1" x="468"/>
        <item m="1" x="1300"/>
        <item m="1" x="493"/>
        <item m="1" x="521"/>
        <item m="1" x="1394"/>
        <item m="1" x="581"/>
        <item m="1" x="613"/>
        <item m="1" x="1428"/>
        <item m="1" x="619"/>
        <item m="1" x="1455"/>
        <item m="1" x="1489"/>
        <item m="1" x="678"/>
        <item m="1" x="1520"/>
        <item m="1" x="712"/>
        <item m="1" x="1559"/>
        <item m="1" x="745"/>
        <item m="1" x="1593"/>
        <item m="1" x="1627"/>
        <item m="1" x="810"/>
        <item m="1" x="1660"/>
        <item m="1" x="842"/>
        <item m="1" x="1699"/>
        <item m="1" x="1304"/>
        <item m="1" x="497"/>
        <item m="1" x="1334"/>
        <item m="1" x="526"/>
        <item m="1" x="1365"/>
        <item m="1" x="586"/>
        <item m="1" x="1432"/>
        <item m="1" x="1459"/>
        <item m="1" x="652"/>
        <item m="1" x="1524"/>
        <item m="1" x="682"/>
        <item m="1" x="716"/>
        <item m="1" x="1564"/>
        <item m="1" x="749"/>
        <item m="1" x="1598"/>
        <item m="1" x="1630"/>
        <item m="1" x="815"/>
        <item m="1" x="1665"/>
        <item m="1" x="846"/>
        <item m="1" x="1703"/>
        <item m="1" x="883"/>
        <item m="1" x="914"/>
        <item m="1" x="1337"/>
        <item m="1" x="529"/>
        <item m="1" x="1369"/>
        <item m="1" x="558"/>
        <item m="1" x="1404"/>
        <item m="1" x="1437"/>
        <item m="1" x="629"/>
        <item m="1" x="1463"/>
        <item m="1" x="657"/>
        <item m="1" x="688"/>
        <item m="1" x="721"/>
        <item m="1" x="1570"/>
        <item m="1" x="753"/>
        <item m="1" x="1603"/>
        <item m="1" x="787"/>
        <item m="1" x="1636"/>
        <item m="1" x="1670"/>
        <item m="1" x="851"/>
        <item m="1" x="820"/>
        <item m="1" x="1709"/>
        <item m="1" x="885"/>
        <item m="1" x="1744"/>
        <item m="1" x="919"/>
        <item m="1" x="951"/>
        <item m="1" x="1800"/>
        <item m="1" x="974"/>
        <item m="1" x="1828"/>
        <item m="1" x="1407"/>
        <item m="1" x="595"/>
        <item m="1" x="1440"/>
        <item m="1" x="632"/>
        <item m="1" x="1468"/>
        <item m="1" x="662"/>
        <item m="1" x="1501"/>
        <item m="1" x="694"/>
        <item m="1" x="1535"/>
        <item m="1" x="759"/>
        <item m="1" x="1608"/>
        <item m="1" x="790"/>
        <item m="1" x="1641"/>
        <item m="1" x="1676"/>
        <item m="1" x="855"/>
        <item m="1" x="1714"/>
        <item m="1" x="889"/>
        <item m="1" x="1748"/>
        <item m="1" x="924"/>
        <item m="1" x="1777"/>
        <item m="1" x="954"/>
        <item m="1" x="1804"/>
        <item m="1" x="1830"/>
        <item m="1" x="998"/>
        <item m="1" x="1856"/>
        <item m="1" x="1021"/>
        <item m="1" x="1877"/>
        <item m="1" x="1471"/>
        <item m="1" x="665"/>
        <item m="1" x="1504"/>
        <item m="1" x="697"/>
        <item m="1" x="1540"/>
        <item m="1" x="731"/>
        <item m="1" x="763"/>
        <item m="1" x="795"/>
        <item m="1" x="1646"/>
        <item m="1" x="830"/>
        <item m="1" x="1681"/>
        <item m="1" x="1719"/>
        <item m="1" x="893"/>
        <item m="1" x="1754"/>
        <item m="1" x="929"/>
        <item m="1" x="1781"/>
        <item m="1" x="959"/>
        <item m="1" x="1809"/>
        <item m="1" x="981"/>
        <item m="1" x="1003"/>
        <item m="1" x="1858"/>
        <item m="1" x="1024"/>
        <item m="1" x="1881"/>
        <item m="1" x="252"/>
        <item m="1" x="1065"/>
        <item m="1" x="1544"/>
        <item m="1" x="734"/>
        <item m="1" x="1584"/>
        <item m="1" x="767"/>
        <item m="1" x="1617"/>
        <item m="1" x="800"/>
        <item m="1" x="1651"/>
        <item m="1" x="833"/>
        <item m="1" x="1685"/>
        <item m="1" x="865"/>
        <item m="1" x="1724"/>
        <item m="1" x="897"/>
        <item m="1" x="1759"/>
        <item m="1" x="935"/>
        <item m="1" x="1785"/>
        <item m="1" x="962"/>
        <item m="1" x="1814"/>
        <item m="1" x="987"/>
        <item m="1" x="1841"/>
        <item m="1" x="1007"/>
        <item m="1" x="1862"/>
        <item m="1" x="1029"/>
        <item m="1" x="1884"/>
        <item m="1" x="1049"/>
        <item m="1" x="257"/>
        <item m="1" x="1070"/>
        <item m="1" x="271"/>
        <item m="1" x="1084"/>
        <item m="1" x="1096"/>
        <item m="1" x="300"/>
        <item m="1" x="284"/>
        <item m="1" x="1620"/>
        <item m="1" x="804"/>
        <item m="1" x="836"/>
        <item m="1" x="1689"/>
        <item m="1" x="870"/>
        <item m="1" x="1729"/>
        <item m="1" x="903"/>
        <item m="1" x="1763"/>
        <item m="1" x="940"/>
        <item m="1" x="1791"/>
        <item m="1" x="966"/>
        <item m="1" x="1818"/>
        <item m="1" x="990"/>
        <item m="1" x="1846"/>
        <item m="1" x="1866"/>
        <item m="1" x="1035"/>
        <item m="1" x="1890"/>
        <item m="1" x="1054"/>
        <item m="1" x="262"/>
        <item m="1" x="1075"/>
        <item m="1" x="1087"/>
        <item m="1" x="1101"/>
        <item m="1" x="304"/>
        <item m="1" x="1111"/>
        <item m="1" x="317"/>
        <item m="1" x="1128"/>
        <item m="1" x="1692"/>
        <item m="1" x="874"/>
        <item m="1" x="1732"/>
        <item m="1" x="906"/>
        <item m="1" x="1767"/>
        <item m="1" x="943"/>
        <item m="1" x="969"/>
        <item m="1" x="1821"/>
        <item m="1" x="992"/>
        <item m="1" x="1849"/>
        <item m="1" x="1013"/>
        <item m="1" x="1869"/>
        <item m="1" x="1038"/>
        <item m="1" x="1892"/>
        <item m="1" x="1058"/>
        <item m="1" x="263"/>
        <item m="1" x="1077"/>
        <item m="1" x="278"/>
        <item m="1" x="1090"/>
        <item m="1" x="291"/>
        <item m="1" x="308"/>
        <item m="1" x="1113"/>
        <item m="1" x="320"/>
        <item m="1" x="1131"/>
        <item m="1" x="332"/>
        <item m="1" x="1144"/>
        <item m="1" x="342"/>
        <item m="1" x="1160"/>
        <item m="1" x="357"/>
        <item m="1" x="294"/>
        <item m="1" x="311"/>
        <item m="1" x="1119"/>
        <item m="1" x="1150"/>
        <item m="1" x="349"/>
        <item m="1" x="1168"/>
        <item m="1" x="363"/>
        <item m="1" x="1180"/>
        <item m="1" x="374"/>
        <item m="1" x="1198"/>
        <item m="1" x="394"/>
        <item m="1" x="1216"/>
        <item m="1" x="409"/>
        <item m="1" x="479"/>
        <item m="1" x="430"/>
        <item m="1" x="1258"/>
        <item m="1" x="1284"/>
        <item m="1" x="454"/>
        <item m="1" x="1315"/>
        <item m="1" x="507"/>
        <item m="1" x="1345"/>
        <item m="1" x="536"/>
        <item m="1" x="1377"/>
        <item m="1" x="566"/>
        <item m="1" x="1414"/>
        <item m="1" x="1121"/>
        <item m="1" x="327"/>
        <item m="1" x="1139"/>
        <item m="1" x="337"/>
        <item m="1" x="1154"/>
        <item m="1" x="353"/>
        <item m="1" x="1171"/>
        <item m="1" x="366"/>
        <item m="1" x="1184"/>
        <item m="1" x="379"/>
        <item m="1" x="1203"/>
        <item m="1" x="398"/>
        <item m="1" x="1220"/>
        <item m="1" x="414"/>
        <item m="1" x="1240"/>
        <item m="1" x="433"/>
        <item m="1" x="1262"/>
        <item m="1" x="459"/>
        <item m="1" x="1289"/>
        <item m="1" x="482"/>
        <item m="1" x="1318"/>
        <item m="1" x="511"/>
        <item m="1" x="1350"/>
        <item m="1" x="1382"/>
        <item m="1" x="570"/>
        <item m="1" x="1419"/>
        <item m="1" x="606"/>
        <item m="1" x="355"/>
        <item m="1" x="1174"/>
        <item m="1" x="369"/>
        <item m="1" x="1189"/>
        <item m="1" x="384"/>
        <item m="1" x="1225"/>
        <item m="1" x="419"/>
        <item m="1" x="1244"/>
        <item m="1" x="438"/>
        <item m="1" x="1267"/>
        <item m="1" x="1294"/>
        <item m="1" x="487"/>
        <item m="1" x="1323"/>
        <item m="1" x="514"/>
        <item m="1" x="1354"/>
        <item m="1" x="544"/>
        <item m="1" x="1387"/>
        <item m="1" x="574"/>
        <item m="1" x="1422"/>
        <item m="1" x="611"/>
        <item m="1" x="1448"/>
        <item m="1" x="643"/>
        <item m="1" x="1482"/>
        <item m="1" x="1514"/>
        <item m="1" x="705"/>
        <item m="1" x="1552"/>
        <item m="1" x="1191"/>
        <item m="1" x="387"/>
        <item m="1" x="1228"/>
        <item m="1" x="422"/>
        <item m="1" x="1249"/>
        <item m="1" x="443"/>
        <item m="1" x="1271"/>
        <item m="1" x="466"/>
        <item m="1" x="1299"/>
        <item m="1" x="492"/>
        <item m="1" x="1327"/>
        <item m="1" x="519"/>
        <item m="1" x="1359"/>
        <item m="1" x="549"/>
        <item m="1" x="1392"/>
        <item m="1" x="579"/>
        <item m="1" x="1427"/>
        <item m="1" x="617"/>
        <item m="1" x="1487"/>
        <item m="1" x="711"/>
        <item m="1" x="1557"/>
        <item m="1" x="743"/>
        <item m="1" x="1591"/>
        <item m="1" x="775"/>
        <item m="1" x="1230"/>
        <item m="1" x="424"/>
        <item m="1" x="1275"/>
        <item m="1" x="470"/>
        <item m="1" x="1303"/>
        <item m="1" x="496"/>
        <item m="1" x="1332"/>
        <item m="1" x="584"/>
        <item m="1" x="680"/>
        <item m="1" x="1522"/>
        <item m="1" x="1563"/>
        <item m="1" x="748"/>
        <item m="1" x="1596"/>
        <item m="1" x="780"/>
        <item m="1" x="813"/>
        <item m="1" x="1663"/>
        <item m="1" x="1702"/>
        <item m="1" x="1277"/>
        <item m="1" x="471"/>
        <item m="1" x="1306"/>
        <item m="1" x="499"/>
        <item m="1" x="1336"/>
        <item m="1" x="528"/>
        <item m="1" x="1368"/>
        <item m="1" x="557"/>
        <item m="1" x="1402"/>
        <item m="1" x="590"/>
        <item m="1" x="1435"/>
        <item m="1" x="627"/>
        <item m="1" x="656"/>
        <item m="1" x="1496"/>
        <item m="1" x="686"/>
        <item m="1" x="1528"/>
        <item m="1" x="719"/>
        <item m="1" x="1568"/>
        <item m="1" x="1602"/>
        <item m="1" x="785"/>
        <item m="1" x="1634"/>
        <item m="1" x="1668"/>
        <item m="1" x="849"/>
        <item m="1" x="1707"/>
        <item m="1" x="878"/>
        <item m="1" x="1742"/>
        <item m="1" x="917"/>
        <item m="1" x="530"/>
        <item m="1" x="1371"/>
        <item m="1" x="594"/>
        <item m="1" x="1439"/>
        <item m="1" x="630"/>
        <item m="1" x="1466"/>
        <item m="1" x="661"/>
        <item m="1" x="692"/>
        <item m="1" x="1533"/>
        <item m="1" x="725"/>
        <item m="1" x="1574"/>
        <item m="1" x="757"/>
        <item m="1" x="1607"/>
        <item m="1" x="1639"/>
        <item m="1" x="824"/>
        <item m="1" x="1674"/>
        <item m="1" x="1712"/>
        <item m="1" x="888"/>
        <item m="1" x="922"/>
        <item m="1" x="952"/>
        <item m="1" x="1802"/>
        <item m="1" x="976"/>
        <item m="1" x="597"/>
        <item m="1" x="1442"/>
        <item m="1" x="634"/>
        <item m="1" x="1470"/>
        <item m="1" x="664"/>
        <item m="1" x="1503"/>
        <item m="1" x="1538"/>
        <item m="1" x="729"/>
        <item m="1" x="1579"/>
        <item m="1" x="761"/>
        <item m="1" x="1611"/>
        <item m="1" x="793"/>
        <item m="1" x="1645"/>
        <item m="1" x="828"/>
        <item m="1" x="1679"/>
        <item m="1" x="859"/>
        <item m="1" x="1717"/>
        <item m="1" x="891"/>
        <item m="1" x="1752"/>
        <item m="1" x="928"/>
        <item m="1" x="1780"/>
        <item m="1" x="957"/>
        <item m="1" x="979"/>
        <item m="1" x="1834"/>
        <item m="1" x="1001"/>
        <item m="1" x="1879"/>
        <item m="1" x="1473"/>
        <item m="1" x="667"/>
        <item m="1" x="1506"/>
        <item m="1" x="698"/>
        <item m="1" x="1543"/>
        <item m="1" x="1583"/>
        <item m="1" x="766"/>
        <item m="1" x="1615"/>
        <item m="1" x="798"/>
        <item m="1" x="1649"/>
        <item m="1" x="832"/>
        <item m="1" x="1684"/>
        <item m="1" x="863"/>
        <item m="1" x="1722"/>
        <item m="1" x="895"/>
        <item m="1" x="1757"/>
        <item m="1" x="933"/>
        <item m="1" x="1784"/>
        <item m="1" x="961"/>
        <item m="1" x="1812"/>
        <item m="1" x="985"/>
        <item m="1" x="1839"/>
        <item m="1" x="1005"/>
        <item m="1" x="1860"/>
        <item m="1" x="1047"/>
        <item m="1" x="255"/>
        <item m="1" x="1068"/>
        <item m="1" x="1545"/>
        <item m="1" x="736"/>
        <item m="1" x="769"/>
        <item m="1" x="1619"/>
        <item m="1" x="803"/>
        <item m="1" x="1653"/>
        <item m="1" x="835"/>
        <item m="1" x="1687"/>
        <item m="1" x="868"/>
        <item m="1" x="1728"/>
        <item m="1" x="901"/>
        <item m="1" x="938"/>
        <item m="1" x="1789"/>
        <item m="1" x="964"/>
        <item m="1" x="1817"/>
        <item m="1" x="989"/>
        <item m="1" x="1844"/>
        <item m="1" x="1010"/>
        <item m="1" x="1864"/>
        <item m="1" x="1033"/>
        <item m="1" x="1888"/>
        <item m="1" x="1053"/>
        <item m="1" x="260"/>
        <item m="1" x="1073"/>
        <item m="1" x="274"/>
        <item m="1" x="1085"/>
        <item m="1" x="287"/>
        <item m="1" x="1099"/>
        <item m="1" x="303"/>
        <item m="1" x="1621"/>
        <item m="1" x="805"/>
        <item m="1" x="1654"/>
        <item m="1" x="837"/>
        <item m="1" x="1691"/>
        <item m="1" x="873"/>
        <item m="1" x="1731"/>
        <item m="1" x="905"/>
        <item m="1" x="1766"/>
        <item m="1" x="942"/>
        <item m="1" x="1793"/>
        <item m="1" x="968"/>
        <item m="1" x="1820"/>
        <item m="1" x="1848"/>
        <item m="1" x="1012"/>
        <item m="1" x="1868"/>
        <item m="1" x="1037"/>
        <item m="1" x="1891"/>
        <item m="1" x="1057"/>
        <item m="1" x="277"/>
        <item m="1" x="1089"/>
        <item m="1" x="290"/>
        <item m="1" x="1102"/>
        <item m="1" x="307"/>
        <item m="1" x="319"/>
        <item m="1" x="1130"/>
        <item m="1" x="1694"/>
        <item m="1" x="876"/>
        <item m="1" x="1734"/>
        <item m="1" x="908"/>
        <item m="1" x="1768"/>
        <item m="1" x="945"/>
        <item m="1" x="1795"/>
        <item m="1" x="971"/>
        <item m="1" x="1823"/>
        <item m="1" x="994"/>
        <item m="1" x="1850"/>
        <item m="1" x="1871"/>
        <item m="1" x="1040"/>
        <item m="1" x="1894"/>
        <item m="1" x="1059"/>
        <item m="1" x="265"/>
        <item m="1" x="1079"/>
        <item m="1" x="280"/>
        <item m="1" x="1091"/>
        <item m="1" x="293"/>
        <item m="1" x="1104"/>
        <item m="1" x="309"/>
        <item m="1" x="1114"/>
        <item m="1" x="321"/>
        <item m="1" x="1133"/>
        <item m="1" x="1145"/>
        <item m="1" x="343"/>
        <item m="1" x="1161"/>
        <item m="1" x="358"/>
        <item m="1" x="1093"/>
        <item m="1" x="312"/>
        <item m="1" x="1138"/>
        <item m="1" x="1170"/>
        <item x="8"/>
        <item m="1" x="1182"/>
        <item m="1" x="377"/>
        <item m="1" x="1200"/>
        <item m="1" x="396"/>
        <item m="1" x="1218"/>
        <item m="1" x="412"/>
        <item m="1" x="1238"/>
        <item m="1" x="431"/>
        <item m="1" x="1260"/>
        <item m="1" x="457"/>
        <item m="1" x="1286"/>
        <item m="1" x="1317"/>
        <item m="1" x="509"/>
        <item m="1" x="1347"/>
        <item m="1" x="538"/>
        <item m="1" x="1380"/>
        <item m="1" x="1416"/>
        <item m="1" x="1122"/>
        <item m="1" x="328"/>
        <item m="1" x="1140"/>
        <item m="1" x="338"/>
        <item m="1" x="1156"/>
        <item m="1" x="354"/>
        <item m="1" x="1173"/>
        <item m="1" x="368"/>
        <item m="1" x="1187"/>
        <item m="1" x="382"/>
        <item m="1" x="1205"/>
        <item m="1" x="400"/>
        <item m="1" x="1222"/>
        <item m="1" x="417"/>
        <item m="1" x="1243"/>
        <item m="1" x="435"/>
        <item m="1" x="1264"/>
        <item m="1" x="462"/>
        <item m="1" x="1292"/>
        <item m="1" x="484"/>
        <item m="1" x="1321"/>
        <item m="1" x="1352"/>
        <item m="1" x="542"/>
        <item m="1" x="1385"/>
        <item m="1" x="386"/>
        <item m="1" x="1208"/>
        <item m="1" x="1227"/>
        <item m="1" x="421"/>
        <item m="1" x="1247"/>
        <item m="1" x="441"/>
        <item m="1" x="1270"/>
        <item m="1" x="1296"/>
        <item m="1" x="489"/>
        <item m="1" x="1325"/>
        <item m="1" x="516"/>
        <item m="1" x="1356"/>
        <item m="1" x="547"/>
        <item m="1" x="1389"/>
        <item m="1" x="577"/>
        <item m="1" x="1425"/>
        <item m="1" x="614"/>
        <item m="1" x="1451"/>
        <item m="1" x="646"/>
        <item m="1" x="1485"/>
        <item m="1" x="1517"/>
        <item m="1" x="708"/>
        <item m="1" x="1554"/>
        <item m="1" x="1192"/>
        <item m="1" x="388"/>
        <item m="1" x="1209"/>
        <item m="1" x="1229"/>
        <item m="1" x="423"/>
        <item m="1" x="1251"/>
        <item m="1" x="445"/>
        <item m="1" x="1273"/>
        <item m="1" x="469"/>
        <item m="1" x="494"/>
        <item m="1" x="1329"/>
        <item m="1" x="522"/>
        <item m="1" x="1361"/>
        <item m="1" x="551"/>
        <item m="1" x="1395"/>
        <item m="1" x="582"/>
        <item m="1" x="1429"/>
        <item m="1" x="620"/>
        <item m="1" x="1301"/>
        <item m="1" x="1456"/>
        <item m="1" x="649"/>
        <item m="1" x="713"/>
        <item m="1" x="1560"/>
        <item m="1" x="777"/>
        <item m="1" x="1231"/>
        <item m="1" x="1252"/>
        <item m="1" x="446"/>
        <item m="1" x="1276"/>
        <item m="1" x="1305"/>
        <item m="1" x="1366"/>
        <item m="1" x="498"/>
        <item m="1" x="555"/>
        <item m="1" x="1399"/>
        <item m="1" x="587"/>
        <item m="1" x="1433"/>
        <item m="1" x="624"/>
        <item m="1" x="1460"/>
        <item m="1" x="653"/>
        <item m="1" x="1493"/>
        <item m="1" x="683"/>
        <item m="1" x="1525"/>
        <item m="1" x="717"/>
        <item m="1" x="1565"/>
        <item m="1" x="750"/>
        <item m="1" x="1599"/>
        <item m="1" x="782"/>
        <item m="1" x="1631"/>
        <item m="1" x="816"/>
        <item m="1" x="1666"/>
        <item m="1" x="1704"/>
        <item m="1" x="1278"/>
        <item m="1" x="472"/>
        <item m="1" x="1307"/>
        <item m="1" x="500"/>
        <item m="1" x="1338"/>
        <item m="1" x="1370"/>
        <item m="1" x="559"/>
        <item m="1" x="1405"/>
        <item m="1" x="592"/>
        <item m="1" x="1464"/>
        <item m="1" x="658"/>
        <item m="1" x="1498"/>
        <item m="1" x="689"/>
        <item m="1" x="1530"/>
        <item m="1" x="722"/>
        <item m="1" x="1571"/>
        <item m="1" x="754"/>
        <item m="1" x="1604"/>
        <item m="1" x="788"/>
        <item m="1" x="1637"/>
        <item m="1" x="821"/>
        <item m="1" x="1671"/>
        <item m="1" x="852"/>
        <item m="1" x="886"/>
        <item m="1" x="1745"/>
        <item m="1" x="920"/>
        <item m="1" x="1339"/>
        <item m="1" x="531"/>
        <item m="1" x="1372"/>
        <item m="1" x="1408"/>
        <item m="1" x="596"/>
        <item m="1" x="1441"/>
        <item m="1" x="633"/>
        <item m="1" x="1469"/>
        <item m="1" x="695"/>
        <item m="1" x="1536"/>
        <item m="1" x="727"/>
        <item m="1" x="1576"/>
        <item m="1" x="760"/>
        <item m="1" x="1609"/>
        <item m="1" x="1642"/>
        <item m="1" x="826"/>
        <item m="1" x="1677"/>
        <item m="1" x="856"/>
        <item m="1" x="1715"/>
        <item m="1" x="1749"/>
        <item m="1" x="925"/>
        <item m="1" x="1778"/>
        <item m="1" x="955"/>
        <item m="1" x="1805"/>
        <item m="1" x="1831"/>
        <item m="1" x="598"/>
        <item m="1" x="1443"/>
        <item m="1" x="635"/>
        <item m="1" x="1472"/>
        <item m="1" x="666"/>
        <item m="1" x="1505"/>
        <item m="1" x="1541"/>
        <item m="1" x="732"/>
        <item m="1" x="1581"/>
        <item m="1" x="764"/>
        <item m="1" x="1613"/>
        <item m="1" x="796"/>
        <item m="1" x="1755"/>
        <item m="1" x="930"/>
        <item m="1" x="1782"/>
        <item m="1" x="1810"/>
        <item m="1" x="982"/>
        <item m="1" x="1836"/>
        <item m="1" x="1025"/>
        <item m="1" x="1882"/>
        <item m="1" x="1474"/>
        <item m="1" x="668"/>
        <item m="1" x="1507"/>
        <item m="1" x="699"/>
        <item m="1" x="735"/>
        <item m="1" x="768"/>
        <item m="1" x="801"/>
        <item m="1" x="1652"/>
        <item m="1" x="834"/>
        <item m="1" x="1725"/>
        <item m="1" x="898"/>
        <item m="1" x="963"/>
        <item m="1" x="1842"/>
        <item m="1" x="1030"/>
        <item m="1" x="1786"/>
        <item m="1" x="1885"/>
        <item m="1" x="1050"/>
        <item m="1" x="258"/>
        <item m="1" x="1764"/>
        <item m="1" x="871"/>
        <item m="1" x="967"/>
        <item m="1" x="1055"/>
        <item m="1" x="305"/>
        <item m="1" x="1622"/>
        <item m="1" x="1655"/>
        <item m="1" x="838"/>
        <item m="1" x="1693"/>
        <item m="1" x="875"/>
        <item m="1" x="1733"/>
        <item m="1" x="907"/>
        <item m="1" x="944"/>
        <item m="1" x="1794"/>
        <item m="1" x="970"/>
        <item m="1" x="1822"/>
        <item m="1" x="993"/>
        <item m="1" x="1014"/>
        <item m="1" x="1870"/>
        <item m="1" x="1039"/>
        <item m="1" x="1893"/>
        <item m="1" x="264"/>
        <item m="1" x="1078"/>
        <item m="1" x="279"/>
        <item m="1" x="292"/>
        <item m="1" x="1103"/>
        <item m="1" x="1132"/>
        <item m="1" x="877"/>
        <item m="1" x="1735"/>
        <item m="1" x="909"/>
        <item m="1" x="946"/>
        <item m="1" x="1796"/>
        <item m="1" x="1824"/>
        <item m="1" x="1015"/>
        <item m="1" x="1872"/>
        <item m="1" x="1041"/>
        <item m="1" x="1895"/>
        <item m="1" x="1060"/>
        <item m="1" x="266"/>
        <item m="1" x="1080"/>
        <item m="1" x="281"/>
        <item m="1" x="1092"/>
        <item m="1" x="310"/>
        <item m="1" x="1769"/>
        <item m="1" x="1115"/>
        <item m="1" x="1134"/>
        <item m="1" x="333"/>
        <item m="1" x="1162"/>
        <item x="0"/>
        <item x="1"/>
        <item x="4"/>
        <item x="5"/>
        <item x="6"/>
        <item x="7"/>
        <item x="9"/>
        <item x="11"/>
        <item x="12"/>
        <item x="13"/>
        <item x="14"/>
        <item x="15"/>
        <item x="16"/>
        <item x="17"/>
        <item x="18"/>
        <item x="2"/>
        <item x="3"/>
        <item x="10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5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3"/>
        <item x="114"/>
        <item x="115"/>
        <item x="116"/>
        <item x="117"/>
        <item x="118"/>
        <item x="119"/>
        <item x="120"/>
        <item x="121"/>
        <item x="112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11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m="1" x="631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2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</items>
    </pivotField>
    <pivotField axis="axisRow" compact="0" outline="0" subtotalTop="0" showAll="0" defaultSubtotal="0">
      <items count="617">
        <item x="615"/>
        <item m="1" x="616"/>
        <item x="1"/>
        <item x="20"/>
        <item x="5"/>
        <item x="9"/>
        <item x="0"/>
        <item x="6"/>
        <item x="7"/>
        <item x="8"/>
        <item x="10"/>
        <item x="13"/>
        <item x="14"/>
        <item x="15"/>
        <item x="16"/>
        <item x="18"/>
        <item x="19"/>
        <item x="21"/>
        <item x="22"/>
        <item x="23"/>
        <item x="24"/>
        <item x="25"/>
        <item x="26"/>
        <item x="12"/>
        <item x="2"/>
        <item x="11"/>
        <item x="3"/>
        <item x="4"/>
        <item x="17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3"/>
        <item x="44"/>
        <item x="4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42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27"/>
        <item x="132"/>
        <item x="133"/>
        <item x="134"/>
        <item x="135"/>
        <item x="136"/>
        <item x="137"/>
        <item x="138"/>
        <item x="139"/>
        <item x="140"/>
        <item x="141"/>
        <item x="114"/>
        <item x="142"/>
        <item x="143"/>
        <item x="144"/>
        <item x="145"/>
        <item x="146"/>
        <item x="147"/>
        <item x="148"/>
        <item x="149"/>
        <item x="151"/>
        <item x="152"/>
        <item x="153"/>
        <item x="154"/>
        <item x="155"/>
        <item x="156"/>
        <item x="157"/>
        <item x="159"/>
        <item x="160"/>
        <item x="161"/>
        <item x="162"/>
        <item x="163"/>
        <item x="165"/>
        <item x="166"/>
        <item x="150"/>
        <item x="164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58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351"/>
        <item x="374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7"/>
        <item x="448"/>
        <item x="450"/>
        <item x="451"/>
        <item x="452"/>
        <item x="453"/>
        <item x="454"/>
        <item x="446"/>
        <item x="449"/>
        <item x="456"/>
        <item x="457"/>
        <item x="455"/>
        <item x="458"/>
        <item x="459"/>
        <item x="460"/>
        <item x="461"/>
        <item x="463"/>
        <item x="474"/>
        <item x="475"/>
        <item x="462"/>
        <item x="464"/>
        <item x="465"/>
        <item x="466"/>
        <item x="467"/>
        <item x="468"/>
        <item x="469"/>
        <item x="470"/>
        <item x="471"/>
        <item x="472"/>
        <item x="473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3"/>
        <item x="504"/>
        <item x="506"/>
        <item x="507"/>
        <item x="500"/>
        <item x="501"/>
        <item x="508"/>
        <item x="509"/>
        <item x="510"/>
        <item x="502"/>
        <item x="505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3"/>
        <item x="554"/>
        <item x="555"/>
        <item x="556"/>
        <item x="551"/>
        <item x="552"/>
        <item x="557"/>
        <item x="558"/>
        <item x="559"/>
        <item x="560"/>
        <item x="561"/>
        <item x="562"/>
        <item x="563"/>
        <item x="564"/>
        <item x="565"/>
        <item x="568"/>
        <item x="566"/>
        <item x="567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90"/>
        <item x="585"/>
        <item x="586"/>
        <item x="587"/>
        <item x="588"/>
        <item x="589"/>
        <item x="591"/>
        <item x="592"/>
        <item x="593"/>
        <item x="594"/>
        <item x="595"/>
        <item x="597"/>
        <item x="598"/>
        <item x="596"/>
        <item x="599"/>
        <item x="600"/>
        <item x="601"/>
        <item x="602"/>
        <item x="603"/>
        <item x="604"/>
        <item x="605"/>
        <item x="606"/>
        <item x="607"/>
        <item x="608"/>
        <item x="419"/>
        <item x="609"/>
        <item x="610"/>
        <item x="611"/>
        <item x="612"/>
        <item x="613"/>
        <item x="614"/>
      </items>
    </pivotField>
    <pivotField axis="axisRow" compact="0" outline="0" subtotalTop="0" showAll="0" defaultSubtotal="0">
      <items count="509">
        <item m="1" x="191"/>
        <item x="14"/>
        <item m="1" x="148"/>
        <item x="0"/>
        <item m="1" x="505"/>
        <item m="1" x="266"/>
        <item m="1" x="197"/>
        <item m="1" x="61"/>
        <item m="1" x="337"/>
        <item m="1" x="290"/>
        <item m="1" x="44"/>
        <item m="1" x="93"/>
        <item m="1" x="248"/>
        <item m="1" x="314"/>
        <item m="1" x="117"/>
        <item m="1" x="372"/>
        <item m="1" x="62"/>
        <item m="1" x="364"/>
        <item x="10"/>
        <item m="1" x="293"/>
        <item m="1" x="143"/>
        <item x="9"/>
        <item m="1" x="229"/>
        <item m="1" x="111"/>
        <item m="1" x="347"/>
        <item x="13"/>
        <item m="1" x="139"/>
        <item x="6"/>
        <item m="1" x="373"/>
        <item m="1" x="329"/>
        <item m="1" x="270"/>
        <item m="1" x="166"/>
        <item m="1" x="186"/>
        <item m="1" x="483"/>
        <item m="1" x="262"/>
        <item m="1" x="127"/>
        <item m="1" x="198"/>
        <item m="1" x="446"/>
        <item m="1" x="356"/>
        <item m="1" x="279"/>
        <item m="1" x="144"/>
        <item m="1" x="422"/>
        <item m="1" x="311"/>
        <item x="2"/>
        <item m="1" x="389"/>
        <item m="1" x="316"/>
        <item m="1" x="375"/>
        <item m="1" x="411"/>
        <item m="1" x="379"/>
        <item m="1" x="38"/>
        <item m="1" x="380"/>
        <item x="1"/>
        <item m="1" x="81"/>
        <item m="1" x="294"/>
        <item m="1" x="94"/>
        <item m="1" x="107"/>
        <item m="1" x="140"/>
        <item m="1" x="42"/>
        <item m="1" x="235"/>
        <item m="1" x="502"/>
        <item m="1" x="217"/>
        <item m="1" x="219"/>
        <item m="1" x="398"/>
        <item x="4"/>
        <item x="22"/>
        <item m="1" x="416"/>
        <item m="1" x="45"/>
        <item m="1" x="421"/>
        <item m="1" x="190"/>
        <item m="1" x="430"/>
        <item m="1" x="417"/>
        <item m="1" x="188"/>
        <item m="1" x="132"/>
        <item m="1" x="145"/>
        <item m="1" x="104"/>
        <item m="1" x="218"/>
        <item m="1" x="221"/>
        <item m="1" x="267"/>
        <item m="1" x="76"/>
        <item m="1" x="332"/>
        <item m="1" x="496"/>
        <item m="1" x="431"/>
        <item m="1" x="319"/>
        <item m="1" x="124"/>
        <item m="1" x="171"/>
        <item m="1" x="114"/>
        <item m="1" x="354"/>
        <item m="1" x="275"/>
        <item m="1" x="213"/>
        <item m="1" x="466"/>
        <item m="1" x="131"/>
        <item m="1" x="286"/>
        <item m="1" x="226"/>
        <item m="1" x="98"/>
        <item m="1" x="71"/>
        <item m="1" x="488"/>
        <item m="1" x="175"/>
        <item m="1" x="298"/>
        <item m="1" x="64"/>
        <item m="1" x="206"/>
        <item m="1" x="57"/>
        <item m="1" x="447"/>
        <item m="1" x="185"/>
        <item m="1" x="225"/>
        <item m="1" x="335"/>
        <item m="1" x="444"/>
        <item m="1" x="54"/>
        <item m="1" x="299"/>
        <item m="1" x="60"/>
        <item m="1" x="460"/>
        <item m="1" x="182"/>
        <item m="1" x="212"/>
        <item m="1" x="500"/>
        <item m="1" x="233"/>
        <item m="1" x="295"/>
        <item m="1" x="85"/>
        <item m="1" x="205"/>
        <item m="1" x="261"/>
        <item m="1" x="43"/>
        <item m="1" x="405"/>
        <item m="1" x="392"/>
        <item m="1" x="404"/>
        <item m="1" x="125"/>
        <item m="1" x="300"/>
        <item m="1" x="477"/>
        <item m="1" x="454"/>
        <item m="1" x="96"/>
        <item m="1" x="177"/>
        <item m="1" x="350"/>
        <item m="1" x="410"/>
        <item m="1" x="327"/>
        <item m="1" x="193"/>
        <item m="1" x="390"/>
        <item m="1" x="255"/>
        <item m="1" x="156"/>
        <item m="1" x="346"/>
        <item m="1" x="292"/>
        <item m="1" x="164"/>
        <item m="1" x="339"/>
        <item m="1" x="32"/>
        <item m="1" x="340"/>
        <item m="1" x="259"/>
        <item m="1" x="393"/>
        <item m="1" x="395"/>
        <item m="1" x="189"/>
        <item m="1" x="260"/>
        <item m="1" x="154"/>
        <item m="1" x="504"/>
        <item m="1" x="367"/>
        <item m="1" x="222"/>
        <item m="1" x="291"/>
        <item m="1" x="413"/>
        <item m="1" x="438"/>
        <item m="1" x="214"/>
        <item m="1" x="147"/>
        <item m="1" x="306"/>
        <item m="1" x="257"/>
        <item m="1" x="470"/>
        <item m="1" x="194"/>
        <item m="1" x="480"/>
        <item m="1" x="40"/>
        <item m="1" x="355"/>
        <item m="1" x="119"/>
        <item m="1" x="296"/>
        <item m="1" x="37"/>
        <item m="1" x="92"/>
        <item m="1" x="102"/>
        <item m="1" x="70"/>
        <item m="1" x="344"/>
        <item m="1" x="58"/>
        <item m="1" x="449"/>
        <item m="1" x="468"/>
        <item m="1" x="309"/>
        <item m="1" x="437"/>
        <item m="1" x="288"/>
        <item m="1" x="326"/>
        <item m="1" x="436"/>
        <item m="1" x="425"/>
        <item m="1" x="287"/>
        <item m="1" x="26"/>
        <item m="1" x="67"/>
        <item m="1" x="303"/>
        <item m="1" x="199"/>
        <item m="1" x="491"/>
        <item m="1" x="461"/>
        <item m="1" x="172"/>
        <item m="1" x="378"/>
        <item m="1" x="385"/>
        <item m="1" x="407"/>
        <item m="1" x="75"/>
        <item m="1" x="56"/>
        <item m="1" x="25"/>
        <item m="1" x="501"/>
        <item m="1" x="322"/>
        <item m="1" x="48"/>
        <item m="1" x="265"/>
        <item m="1" x="106"/>
        <item m="1" x="383"/>
        <item m="1" x="387"/>
        <item m="1" x="134"/>
        <item m="1" x="369"/>
        <item m="1" x="464"/>
        <item m="1" x="415"/>
        <item m="1" x="397"/>
        <item m="1" x="386"/>
        <item m="1" x="467"/>
        <item m="1" x="280"/>
        <item m="1" x="157"/>
        <item m="1" x="484"/>
        <item m="1" x="126"/>
        <item m="1" x="216"/>
        <item m="1" x="244"/>
        <item m="1" x="158"/>
        <item m="1" x="24"/>
        <item m="1" x="173"/>
        <item m="1" x="90"/>
        <item m="1" x="403"/>
        <item m="1" x="406"/>
        <item m="1" x="162"/>
        <item m="1" x="308"/>
        <item m="1" x="315"/>
        <item m="1" x="310"/>
        <item m="1" x="74"/>
        <item m="1" x="120"/>
        <item m="1" x="283"/>
        <item m="1" x="353"/>
        <item m="1" x="68"/>
        <item m="1" x="136"/>
        <item m="1" x="439"/>
        <item m="1" x="176"/>
        <item m="1" x="239"/>
        <item m="1" x="123"/>
        <item m="1" x="113"/>
        <item m="1" x="360"/>
        <item m="1" x="87"/>
        <item m="1" x="277"/>
        <item m="1" x="241"/>
        <item m="1" x="258"/>
        <item m="1" x="493"/>
        <item m="1" x="304"/>
        <item m="1" x="231"/>
        <item m="1" x="481"/>
        <item m="1" x="400"/>
        <item m="1" x="489"/>
        <item m="1" x="396"/>
        <item m="1" x="247"/>
        <item m="1" x="228"/>
        <item m="1" x="30"/>
        <item m="1" x="183"/>
        <item m="1" x="391"/>
        <item m="1" x="441"/>
        <item m="1" x="55"/>
        <item m="1" x="86"/>
        <item m="1" x="401"/>
        <item m="1" x="459"/>
        <item m="1" x="170"/>
        <item m="1" x="503"/>
        <item m="1" x="485"/>
        <item m="1" x="402"/>
        <item m="1" x="349"/>
        <item m="1" x="324"/>
        <item m="1" x="238"/>
        <item m="1" x="472"/>
        <item m="1" x="163"/>
        <item m="1" x="490"/>
        <item m="1" x="352"/>
        <item m="1" x="301"/>
        <item m="1" x="35"/>
        <item m="1" x="476"/>
        <item m="1" x="357"/>
        <item m="1" x="363"/>
        <item m="1" x="475"/>
        <item m="1" x="428"/>
        <item m="1" x="361"/>
        <item m="1" x="234"/>
        <item m="1" x="49"/>
        <item m="1" x="252"/>
        <item m="1" x="479"/>
        <item m="1" x="351"/>
        <item m="1" x="487"/>
        <item m="1" x="99"/>
        <item m="1" x="169"/>
        <item m="1" x="254"/>
        <item m="1" x="341"/>
        <item m="1" x="273"/>
        <item m="1" x="129"/>
        <item m="1" x="343"/>
        <item m="1" x="165"/>
        <item m="1" x="284"/>
        <item m="1" x="89"/>
        <item m="1" x="66"/>
        <item m="1" x="178"/>
        <item m="1" x="179"/>
        <item m="1" x="269"/>
        <item m="1" x="146"/>
        <item m="1" x="325"/>
        <item m="1" x="97"/>
        <item m="1" x="333"/>
        <item x="12"/>
        <item m="1" x="151"/>
        <item m="1" x="133"/>
        <item m="1" x="366"/>
        <item m="1" x="253"/>
        <item m="1" x="33"/>
        <item m="1" x="362"/>
        <item m="1" x="452"/>
        <item m="1" x="381"/>
        <item m="1" x="243"/>
        <item m="1" x="80"/>
        <item m="1" x="455"/>
        <item m="1" x="230"/>
        <item m="1" x="424"/>
        <item m="1" x="318"/>
        <item m="1" x="433"/>
        <item m="1" x="27"/>
        <item m="1" x="100"/>
        <item m="1" x="271"/>
        <item m="1" x="359"/>
        <item x="7"/>
        <item m="1" x="508"/>
        <item m="1" x="23"/>
        <item m="1" x="276"/>
        <item m="1" x="130"/>
        <item m="1" x="224"/>
        <item m="1" x="328"/>
        <item m="1" x="208"/>
        <item m="1" x="200"/>
        <item m="1" x="471"/>
        <item m="1" x="429"/>
        <item m="1" x="285"/>
        <item m="1" x="323"/>
        <item m="1" x="305"/>
        <item m="1" x="495"/>
        <item m="1" x="29"/>
        <item m="1" x="312"/>
        <item m="1" x="426"/>
        <item m="1" x="207"/>
        <item m="1" x="331"/>
        <item m="1" x="77"/>
        <item m="1" x="242"/>
        <item m="1" x="161"/>
        <item m="1" x="358"/>
        <item m="1" x="498"/>
        <item m="1" x="101"/>
        <item m="1" x="152"/>
        <item m="1" x="46"/>
        <item m="1" x="382"/>
        <item m="1" x="473"/>
        <item m="1" x="201"/>
        <item m="1" x="334"/>
        <item m="1" x="53"/>
        <item m="1" x="435"/>
        <item m="1" x="474"/>
        <item m="1" x="168"/>
        <item m="1" x="249"/>
        <item m="1" x="368"/>
        <item m="1" x="227"/>
        <item m="1" x="450"/>
        <item m="1" x="321"/>
        <item m="1" x="440"/>
        <item m="1" x="497"/>
        <item m="1" x="184"/>
        <item m="1" x="420"/>
        <item m="1" x="494"/>
        <item m="1" x="220"/>
        <item m="1" x="63"/>
        <item m="1" x="486"/>
        <item m="1" x="432"/>
        <item m="1" x="274"/>
        <item m="1" x="211"/>
        <item m="1" x="150"/>
        <item m="1" x="69"/>
        <item m="1" x="263"/>
        <item m="1" x="320"/>
        <item m="1" x="427"/>
        <item m="1" x="210"/>
        <item m="1" x="297"/>
        <item m="1" x="419"/>
        <item m="1" x="34"/>
        <item m="1" x="153"/>
        <item m="1" x="91"/>
        <item m="1" x="302"/>
        <item m="1" x="138"/>
        <item m="1" x="65"/>
        <item m="1" x="209"/>
        <item m="1" x="159"/>
        <item m="1" x="155"/>
        <item m="1" x="499"/>
        <item m="1" x="202"/>
        <item m="1" x="223"/>
        <item m="1" x="506"/>
        <item m="1" x="313"/>
        <item m="1" x="453"/>
        <item m="1" x="457"/>
        <item m="1" x="88"/>
        <item m="1" x="408"/>
        <item m="1" x="195"/>
        <item m="1" x="414"/>
        <item m="1" x="418"/>
        <item x="3"/>
        <item m="1" x="409"/>
        <item m="1" x="149"/>
        <item m="1" x="128"/>
        <item m="1" x="245"/>
        <item m="1" x="196"/>
        <item m="1" x="443"/>
        <item m="1" x="250"/>
        <item m="1" x="51"/>
        <item m="1" x="365"/>
        <item m="1" x="338"/>
        <item m="1" x="115"/>
        <item x="16"/>
        <item m="1" x="112"/>
        <item m="1" x="103"/>
        <item m="1" x="376"/>
        <item m="1" x="39"/>
        <item m="1" x="384"/>
        <item m="1" x="448"/>
        <item m="1" x="95"/>
        <item m="1" x="374"/>
        <item m="1" x="348"/>
        <item m="1" x="36"/>
        <item m="1" x="330"/>
        <item m="1" x="204"/>
        <item m="1" x="272"/>
        <item m="1" x="345"/>
        <item m="1" x="142"/>
        <item m="1" x="412"/>
        <item m="1" x="371"/>
        <item x="19"/>
        <item m="1" x="289"/>
        <item m="1" x="28"/>
        <item m="1" x="203"/>
        <item m="1" x="174"/>
        <item m="1" x="507"/>
        <item m="1" x="246"/>
        <item m="1" x="240"/>
        <item m="1" x="336"/>
        <item m="1" x="307"/>
        <item m="1" x="469"/>
        <item m="1" x="160"/>
        <item m="1" x="256"/>
        <item x="20"/>
        <item m="1" x="137"/>
        <item m="1" x="116"/>
        <item m="1" x="110"/>
        <item m="1" x="282"/>
        <item m="1" x="78"/>
        <item m="1" x="278"/>
        <item m="1" x="388"/>
        <item m="1" x="180"/>
        <item m="1" x="79"/>
        <item m="1" x="251"/>
        <item m="1" x="317"/>
        <item m="1" x="118"/>
        <item m="1" x="135"/>
        <item m="1" x="434"/>
        <item m="1" x="59"/>
        <item m="1" x="31"/>
        <item m="1" x="458"/>
        <item m="1" x="50"/>
        <item m="1" x="232"/>
        <item m="1" x="236"/>
        <item m="1" x="492"/>
        <item m="1" x="192"/>
        <item m="1" x="399"/>
        <item m="1" x="451"/>
        <item m="1" x="264"/>
        <item x="15"/>
        <item m="1" x="167"/>
        <item m="1" x="47"/>
        <item m="1" x="423"/>
        <item m="1" x="121"/>
        <item m="1" x="462"/>
        <item m="1" x="72"/>
        <item m="1" x="215"/>
        <item m="1" x="73"/>
        <item m="1" x="465"/>
        <item m="1" x="141"/>
        <item m="1" x="52"/>
        <item m="1" x="394"/>
        <item m="1" x="109"/>
        <item m="1" x="268"/>
        <item m="1" x="377"/>
        <item m="1" x="237"/>
        <item m="1" x="84"/>
        <item m="1" x="82"/>
        <item m="1" x="442"/>
        <item m="1" x="478"/>
        <item m="1" x="445"/>
        <item m="1" x="41"/>
        <item m="1" x="463"/>
        <item m="1" x="370"/>
        <item m="1" x="187"/>
        <item m="1" x="108"/>
        <item m="1" x="342"/>
        <item m="1" x="105"/>
        <item m="1" x="122"/>
        <item m="1" x="83"/>
        <item m="1" x="456"/>
        <item m="1" x="281"/>
        <item m="1" x="181"/>
        <item m="1" x="482"/>
        <item x="8"/>
        <item x="5"/>
        <item x="11"/>
        <item x="17"/>
        <item x="18"/>
        <item x="21"/>
      </items>
    </pivotField>
    <pivotField axis="axisRow" compact="0" outline="0" subtotalTop="0" showAll="0" defaultSubtotal="0">
      <items count="23">
        <item sd="0" x="0"/>
        <item m="1" x="22"/>
        <item x="1"/>
        <item x="4"/>
        <item x="3"/>
        <item x="5"/>
        <item x="6"/>
        <item x="7"/>
        <item x="8"/>
        <item x="2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dataField="1" compact="0" outline="0" subtotalTop="0" showAll="0"/>
    <pivotField axis="axisRow" compact="0" outline="0" subtotalTop="0" showAll="0">
      <items count="227">
        <item sd="0" x="30"/>
        <item m="1" x="163"/>
        <item m="1" x="102"/>
        <item m="1" x="177"/>
        <item m="1" x="44"/>
        <item m="1" x="164"/>
        <item m="1" x="34"/>
        <item m="1" x="47"/>
        <item m="1" x="154"/>
        <item m="1" x="114"/>
        <item m="1" x="212"/>
        <item m="1" x="131"/>
        <item m="1" x="110"/>
        <item m="1" x="75"/>
        <item m="1" x="93"/>
        <item m="1" x="192"/>
        <item m="1" x="136"/>
        <item m="1" x="155"/>
        <item m="1" x="184"/>
        <item m="1" x="144"/>
        <item m="1" x="53"/>
        <item m="1" x="129"/>
        <item m="1" x="109"/>
        <item m="1" x="187"/>
        <item m="1" x="51"/>
        <item m="1" x="96"/>
        <item m="1" x="58"/>
        <item m="1" x="213"/>
        <item m="1" x="211"/>
        <item m="1" x="162"/>
        <item m="1" x="188"/>
        <item m="1" x="108"/>
        <item m="1" x="82"/>
        <item m="1" x="81"/>
        <item m="1" x="194"/>
        <item m="1" x="195"/>
        <item m="1" x="55"/>
        <item m="1" x="132"/>
        <item m="1" x="89"/>
        <item m="1" x="174"/>
        <item m="1" x="215"/>
        <item m="1" x="97"/>
        <item m="1" x="100"/>
        <item m="1" x="216"/>
        <item m="1" x="172"/>
        <item m="1" x="160"/>
        <item m="1" x="152"/>
        <item m="1" x="223"/>
        <item m="1" x="107"/>
        <item m="1" x="43"/>
        <item m="1" x="85"/>
        <item m="1" x="221"/>
        <item m="1" x="135"/>
        <item m="1" x="120"/>
        <item m="1" x="41"/>
        <item m="1" x="57"/>
        <item m="1" x="104"/>
        <item m="1" x="169"/>
        <item m="1" x="90"/>
        <item m="1" x="106"/>
        <item m="1" x="61"/>
        <item m="1" x="99"/>
        <item m="1" x="112"/>
        <item m="1" x="71"/>
        <item m="1" x="117"/>
        <item m="1" x="50"/>
        <item m="1" x="80"/>
        <item m="1" x="157"/>
        <item m="1" x="35"/>
        <item m="1" x="193"/>
        <item m="1" x="170"/>
        <item m="1" x="166"/>
        <item m="1" x="91"/>
        <item m="1" x="59"/>
        <item m="1" x="202"/>
        <item m="1" x="79"/>
        <item m="1" x="153"/>
        <item m="1" x="218"/>
        <item m="1" x="173"/>
        <item m="1" x="182"/>
        <item m="1" x="78"/>
        <item m="1" x="64"/>
        <item m="1" x="165"/>
        <item m="1" x="48"/>
        <item m="1" x="178"/>
        <item m="1" x="65"/>
        <item m="1" x="133"/>
        <item m="1" x="121"/>
        <item m="1" x="123"/>
        <item m="1" x="138"/>
        <item m="1" x="139"/>
        <item m="1" x="60"/>
        <item m="1" x="201"/>
        <item m="1" x="54"/>
        <item m="1" x="145"/>
        <item m="1" x="113"/>
        <item m="1" x="42"/>
        <item m="1" x="198"/>
        <item m="1" x="103"/>
        <item m="1" x="179"/>
        <item m="1" x="158"/>
        <item m="1" x="208"/>
        <item m="1" x="175"/>
        <item m="1" x="84"/>
        <item m="1" x="33"/>
        <item m="1" x="36"/>
        <item m="1" x="94"/>
        <item m="1" x="134"/>
        <item m="1" x="137"/>
        <item m="1" x="180"/>
        <item m="1" x="92"/>
        <item x="1"/>
        <item m="1" x="98"/>
        <item m="1" x="146"/>
        <item m="1" x="67"/>
        <item m="1" x="87"/>
        <item m="1" x="203"/>
        <item m="1" x="101"/>
        <item m="1" x="161"/>
        <item m="1" x="118"/>
        <item m="1" x="183"/>
        <item m="1" x="124"/>
        <item m="1" x="222"/>
        <item m="1" x="190"/>
        <item m="1" x="200"/>
        <item m="1" x="205"/>
        <item m="1" x="209"/>
        <item m="1" x="214"/>
        <item m="1" x="220"/>
        <item m="1" x="225"/>
        <item m="1" x="31"/>
        <item m="1" x="38"/>
        <item m="1" x="46"/>
        <item m="1" x="176"/>
        <item m="1" x="150"/>
        <item m="1" x="68"/>
        <item m="1" x="52"/>
        <item m="1" x="115"/>
        <item m="1" x="206"/>
        <item m="1" x="88"/>
        <item m="1" x="126"/>
        <item m="1" x="83"/>
        <item m="1" x="199"/>
        <item m="1" x="63"/>
        <item m="1" x="181"/>
        <item m="1" x="39"/>
        <item m="1" x="141"/>
        <item m="1" x="168"/>
        <item m="1" x="204"/>
        <item m="1" x="171"/>
        <item m="1" x="49"/>
        <item m="1" x="105"/>
        <item m="1" x="142"/>
        <item m="1" x="210"/>
        <item m="1" x="207"/>
        <item m="1" x="159"/>
        <item m="1" x="147"/>
        <item m="1" x="76"/>
        <item m="1" x="40"/>
        <item m="1" x="73"/>
        <item m="1" x="149"/>
        <item m="1" x="37"/>
        <item m="1" x="116"/>
        <item m="1" x="122"/>
        <item m="1" x="128"/>
        <item m="1" x="185"/>
        <item m="1" x="72"/>
        <item m="1" x="196"/>
        <item m="1" x="74"/>
        <item m="1" x="56"/>
        <item m="1" x="167"/>
        <item m="1" x="86"/>
        <item m="1" x="130"/>
        <item m="1" x="119"/>
        <item m="1" x="77"/>
        <item m="1" x="111"/>
        <item m="1" x="95"/>
        <item m="1" x="69"/>
        <item m="1" x="70"/>
        <item m="1" x="66"/>
        <item m="1" x="197"/>
        <item m="1" x="219"/>
        <item m="1" x="191"/>
        <item m="1" x="156"/>
        <item m="1" x="148"/>
        <item m="1" x="32"/>
        <item m="1" x="62"/>
        <item m="1" x="140"/>
        <item m="1" x="125"/>
        <item m="1" x="143"/>
        <item m="1" x="127"/>
        <item m="1" x="151"/>
        <item m="1" x="189"/>
        <item x="3"/>
        <item x="2"/>
        <item x="0"/>
        <item x="4"/>
        <item x="5"/>
        <item x="7"/>
        <item x="8"/>
        <item x="9"/>
        <item m="1" x="224"/>
        <item x="10"/>
        <item x="11"/>
        <item x="12"/>
        <item x="6"/>
        <item x="13"/>
        <item x="14"/>
        <item x="15"/>
        <item x="16"/>
        <item x="17"/>
        <item x="18"/>
        <item m="1" x="217"/>
        <item x="20"/>
        <item x="21"/>
        <item x="22"/>
        <item x="23"/>
        <item x="24"/>
        <item m="1" x="186"/>
        <item x="26"/>
        <item x="25"/>
        <item x="27"/>
        <item x="28"/>
        <item x="19"/>
        <item m="1" x="45"/>
        <item x="29"/>
        <item t="default"/>
      </items>
    </pivotField>
  </pivotFields>
  <rowFields count="5">
    <field x="5"/>
    <field x="0"/>
    <field x="1"/>
    <field x="2"/>
    <field x="3"/>
  </rowFields>
  <rowItems count="825">
    <i>
      <x/>
    </i>
    <i>
      <x v="111"/>
      <x v="1652"/>
      <x v="27"/>
      <x v="3"/>
      <x/>
    </i>
    <i r="1">
      <x v="1654"/>
      <x v="8"/>
      <x v="3"/>
      <x/>
    </i>
    <i r="1">
      <x v="1659"/>
      <x v="28"/>
      <x v="3"/>
      <x/>
    </i>
    <i r="1">
      <x v="1663"/>
      <x v="20"/>
      <x v="3"/>
      <x/>
    </i>
    <i r="1">
      <x v="1667"/>
      <x v="29"/>
      <x v="3"/>
      <x/>
    </i>
    <i r="1">
      <x v="1672"/>
      <x v="37"/>
      <x v="3"/>
      <x/>
    </i>
    <i r="1">
      <x v="1673"/>
      <x v="40"/>
      <x v="3"/>
      <x/>
    </i>
    <i r="1">
      <x v="1674"/>
      <x v="41"/>
      <x v="3"/>
      <x/>
    </i>
    <i r="1">
      <x v="1678"/>
      <x v="40"/>
      <x v="3"/>
      <x/>
    </i>
    <i r="1">
      <x v="1681"/>
      <x v="49"/>
      <x v="3"/>
      <x/>
    </i>
    <i r="1">
      <x v="1694"/>
      <x v="67"/>
      <x v="3"/>
      <x/>
    </i>
    <i r="1">
      <x v="1701"/>
      <x v="78"/>
      <x v="3"/>
      <x/>
    </i>
    <i r="1">
      <x v="1707"/>
      <x v="93"/>
      <x v="3"/>
      <x/>
    </i>
    <i r="1">
      <x v="1738"/>
      <x v="132"/>
      <x v="3"/>
      <x/>
    </i>
    <i r="1">
      <x v="1741"/>
      <x v="133"/>
      <x v="3"/>
      <x/>
    </i>
    <i r="1">
      <x v="1745"/>
      <x v="138"/>
      <x v="3"/>
      <x/>
    </i>
    <i r="2">
      <x v="139"/>
      <x v="3"/>
      <x/>
    </i>
    <i r="1">
      <x v="1746"/>
      <x v="140"/>
      <x v="3"/>
      <x/>
    </i>
    <i r="2">
      <x v="141"/>
      <x v="3"/>
      <x/>
    </i>
    <i r="1">
      <x v="1752"/>
      <x v="147"/>
      <x v="3"/>
      <x/>
    </i>
    <i r="1">
      <x v="1782"/>
      <x v="181"/>
      <x v="3"/>
      <x/>
    </i>
    <i r="1">
      <x v="1791"/>
      <x v="190"/>
      <x v="3"/>
      <x/>
    </i>
    <i r="1">
      <x v="1802"/>
      <x v="202"/>
      <x v="3"/>
      <x/>
    </i>
    <i r="1">
      <x v="1817"/>
      <x v="220"/>
      <x v="3"/>
      <x/>
    </i>
    <i r="1">
      <x v="1842"/>
      <x v="329"/>
      <x v="3"/>
      <x/>
    </i>
    <i r="1">
      <x v="1847"/>
      <x v="353"/>
      <x v="3"/>
      <x/>
    </i>
    <i r="1">
      <x v="1856"/>
      <x v="404"/>
      <x v="3"/>
      <x/>
    </i>
    <i r="2">
      <x v="610"/>
      <x v="3"/>
      <x/>
    </i>
    <i r="1">
      <x v="1874"/>
      <x v="610"/>
      <x v="3"/>
      <x/>
    </i>
    <i r="1">
      <x v="1887"/>
      <x v="593"/>
      <x v="3"/>
      <x/>
    </i>
    <i r="1">
      <x v="1892"/>
      <x v="445"/>
      <x v="3"/>
      <x/>
    </i>
    <i r="2">
      <x v="608"/>
      <x v="3"/>
      <x/>
    </i>
    <i r="2">
      <x v="609"/>
      <x v="3"/>
      <x/>
    </i>
    <i r="1">
      <x v="1893"/>
      <x v="142"/>
      <x v="3"/>
      <x/>
    </i>
    <i r="2">
      <x v="611"/>
      <x v="3"/>
      <x/>
    </i>
    <i r="1">
      <x v="1894"/>
      <x v="612"/>
      <x v="3"/>
      <x/>
    </i>
    <i r="2">
      <x v="614"/>
      <x v="3"/>
      <x/>
    </i>
    <i r="2">
      <x v="615"/>
      <x v="3"/>
      <x/>
    </i>
    <i r="1">
      <x v="1895"/>
      <x v="616"/>
      <x v="3"/>
      <x/>
    </i>
    <i t="default">
      <x v="111"/>
    </i>
    <i>
      <x v="193"/>
      <x v="1656"/>
      <x v="23"/>
      <x v="504"/>
      <x v="5"/>
    </i>
    <i t="default">
      <x v="193"/>
    </i>
    <i>
      <x v="194"/>
      <x v="1397"/>
      <x v="5"/>
      <x v="3"/>
      <x/>
    </i>
    <i r="1">
      <x v="1653"/>
      <x v="7"/>
      <x v="63"/>
      <x v="3"/>
    </i>
    <i r="1">
      <x v="1654"/>
      <x v="9"/>
      <x v="3"/>
      <x/>
    </i>
    <i r="1">
      <x v="1655"/>
      <x v="10"/>
      <x v="3"/>
      <x/>
    </i>
    <i r="1">
      <x v="1656"/>
      <x v="11"/>
      <x v="3"/>
      <x/>
    </i>
    <i r="1">
      <x v="1657"/>
      <x v="12"/>
      <x v="3"/>
      <x/>
    </i>
    <i r="2">
      <x v="13"/>
      <x v="3"/>
      <x/>
    </i>
    <i r="1">
      <x v="1658"/>
      <x v="14"/>
      <x v="3"/>
      <x/>
    </i>
    <i r="1">
      <x v="1659"/>
      <x v="15"/>
      <x v="3"/>
      <x/>
    </i>
    <i r="1">
      <x v="1660"/>
      <x v="16"/>
      <x v="3"/>
      <x/>
    </i>
    <i r="1">
      <x v="1661"/>
      <x v="3"/>
      <x v="3"/>
      <x/>
    </i>
    <i t="default">
      <x v="194"/>
    </i>
    <i>
      <x v="195"/>
      <x v="1649"/>
      <x v="6"/>
      <x v="3"/>
      <x/>
    </i>
    <i r="1">
      <x v="1650"/>
      <x v="2"/>
      <x v="51"/>
      <x v="2"/>
    </i>
    <i r="1">
      <x v="1651"/>
      <x v="26"/>
      <x v="3"/>
      <x/>
    </i>
    <i r="1">
      <x v="1652"/>
      <x v="4"/>
      <x v="399"/>
      <x v="4"/>
    </i>
    <i r="1">
      <x v="1658"/>
      <x v="24"/>
      <x v="43"/>
      <x v="9"/>
    </i>
    <i r="1">
      <x v="1660"/>
      <x v="24"/>
      <x v="43"/>
      <x v="9"/>
    </i>
    <i r="1">
      <x v="1661"/>
      <x v="3"/>
      <x v="3"/>
      <x/>
    </i>
    <i r="1">
      <x v="1662"/>
      <x v="17"/>
      <x v="3"/>
      <x/>
    </i>
    <i r="2">
      <x v="18"/>
      <x v="27"/>
      <x v="5"/>
    </i>
    <i r="2">
      <x v="19"/>
      <x v="318"/>
      <x v="6"/>
    </i>
    <i r="1">
      <x v="1663"/>
      <x v="21"/>
      <x v="27"/>
      <x v="7"/>
    </i>
    <i r="2">
      <x v="22"/>
      <x v="503"/>
      <x v="8"/>
    </i>
    <i r="1">
      <x v="1664"/>
      <x v="24"/>
      <x v="43"/>
      <x v="9"/>
    </i>
    <i r="1">
      <x v="1665"/>
      <x v="24"/>
      <x v="43"/>
      <x v="9"/>
    </i>
    <i r="1">
      <x v="1666"/>
      <x v="25"/>
      <x v="3"/>
      <x/>
    </i>
    <i r="1">
      <x v="1668"/>
      <x v="30"/>
      <x v="3"/>
      <x/>
    </i>
    <i r="1">
      <x v="1670"/>
      <x v="34"/>
      <x v="3"/>
      <x/>
    </i>
    <i r="1">
      <x v="1688"/>
      <x v="58"/>
      <x v="3"/>
      <x/>
    </i>
    <i r="1">
      <x v="1689"/>
      <x v="59"/>
      <x v="3"/>
      <x/>
    </i>
    <i r="2">
      <x v="60"/>
      <x v="3"/>
      <x/>
    </i>
    <i r="1">
      <x v="1690"/>
      <x v="2"/>
      <x v="51"/>
      <x v="2"/>
    </i>
    <i r="2">
      <x v="5"/>
      <x v="3"/>
      <x/>
    </i>
    <i r="2">
      <x v="61"/>
      <x v="3"/>
      <x/>
    </i>
    <i r="1">
      <x v="1691"/>
      <x v="62"/>
      <x v="3"/>
      <x/>
    </i>
    <i r="2">
      <x v="63"/>
      <x v="25"/>
      <x v="14"/>
    </i>
    <i r="1">
      <x v="1692"/>
      <x v="64"/>
      <x v="3"/>
      <x/>
    </i>
    <i r="1">
      <x v="1705"/>
      <x v="90"/>
      <x v="3"/>
      <x/>
    </i>
    <i r="1">
      <x v="1725"/>
      <x v="113"/>
      <x v="3"/>
      <x/>
    </i>
    <i r="1">
      <x v="1737"/>
      <x v="127"/>
      <x v="3"/>
      <x/>
    </i>
    <i r="1">
      <x v="1743"/>
      <x v="135"/>
      <x v="3"/>
      <x/>
    </i>
    <i r="1">
      <x v="1784"/>
      <x v="182"/>
      <x v="3"/>
      <x/>
    </i>
    <i r="1">
      <x v="1889"/>
      <x v="598"/>
      <x v="3"/>
      <x/>
    </i>
    <i r="1">
      <x v="1891"/>
      <x v="607"/>
      <x v="3"/>
      <x/>
    </i>
    <i r="1">
      <x v="1894"/>
      <x v="615"/>
      <x v="3"/>
      <x/>
    </i>
    <i t="default">
      <x v="195"/>
    </i>
    <i>
      <x v="196"/>
      <x v="1669"/>
      <x v="5"/>
      <x v="3"/>
      <x/>
    </i>
    <i r="2">
      <x v="31"/>
      <x v="21"/>
      <x v="10"/>
    </i>
    <i r="2">
      <x v="32"/>
      <x v="3"/>
      <x/>
    </i>
    <i r="2">
      <x v="33"/>
      <x v="3"/>
      <x/>
    </i>
    <i r="1">
      <x v="1670"/>
      <x v="24"/>
      <x v="43"/>
      <x v="9"/>
    </i>
    <i r="2">
      <x v="34"/>
      <x v="3"/>
      <x/>
    </i>
    <i r="1">
      <x v="1671"/>
      <x v="35"/>
      <x v="3"/>
      <x/>
    </i>
    <i r="1">
      <x v="1672"/>
      <x v="36"/>
      <x v="3"/>
      <x/>
    </i>
    <i r="2">
      <x v="38"/>
      <x v="3"/>
      <x/>
    </i>
    <i r="2">
      <x v="39"/>
      <x v="3"/>
      <x/>
    </i>
    <i r="1">
      <x v="1674"/>
      <x v="24"/>
      <x v="43"/>
      <x v="9"/>
    </i>
    <i r="2">
      <x v="42"/>
      <x v="3"/>
      <x/>
    </i>
    <i r="2">
      <x v="45"/>
      <x v="18"/>
      <x v="11"/>
    </i>
    <i r="1">
      <x v="1675"/>
      <x v="43"/>
      <x v="3"/>
      <x/>
    </i>
    <i r="1">
      <x v="1676"/>
      <x v="44"/>
      <x v="3"/>
      <x/>
    </i>
    <i r="1">
      <x v="1679"/>
      <x v="47"/>
      <x v="3"/>
      <x/>
    </i>
    <i r="1">
      <x v="1680"/>
      <x v="48"/>
      <x v="3"/>
      <x/>
    </i>
    <i r="1">
      <x v="1682"/>
      <x v="3"/>
      <x v="3"/>
      <x/>
    </i>
    <i r="1">
      <x v="1683"/>
      <x v="50"/>
      <x v="3"/>
      <x/>
    </i>
    <i t="default">
      <x v="196"/>
    </i>
    <i>
      <x v="197"/>
      <x v="1674"/>
      <x v="42"/>
      <x v="3"/>
      <x/>
    </i>
    <i r="1">
      <x v="1677"/>
      <x v="5"/>
      <x v="3"/>
      <x/>
    </i>
    <i r="1">
      <x v="1678"/>
      <x v="46"/>
      <x v="3"/>
      <x/>
    </i>
    <i r="1">
      <x v="1680"/>
      <x v="48"/>
      <x v="3"/>
      <x/>
    </i>
    <i r="1">
      <x v="1682"/>
      <x v="3"/>
      <x v="3"/>
      <x/>
    </i>
    <i t="default">
      <x v="197"/>
    </i>
    <i>
      <x v="198"/>
      <x v="1682"/>
      <x v="3"/>
      <x v="3"/>
      <x/>
    </i>
    <i r="1">
      <x v="1684"/>
      <x v="51"/>
      <x v="3"/>
      <x/>
    </i>
    <i r="1">
      <x v="1685"/>
      <x v="24"/>
      <x v="43"/>
      <x v="9"/>
    </i>
    <i r="2">
      <x v="52"/>
      <x v="3"/>
      <x/>
    </i>
    <i r="1">
      <x v="1686"/>
      <x v="3"/>
      <x v="3"/>
      <x/>
    </i>
    <i r="2">
      <x v="5"/>
      <x v="3"/>
      <x/>
    </i>
    <i r="2">
      <x v="53"/>
      <x v="3"/>
      <x/>
    </i>
    <i r="2">
      <x v="54"/>
      <x v="3"/>
      <x/>
    </i>
    <i t="default">
      <x v="198"/>
    </i>
    <i>
      <x v="199"/>
      <x v="1686"/>
      <x v="3"/>
      <x v="3"/>
      <x/>
    </i>
    <i r="1">
      <x v="1687"/>
      <x v="55"/>
      <x v="505"/>
      <x v="12"/>
    </i>
    <i r="1">
      <x v="1688"/>
      <x v="56"/>
      <x v="298"/>
      <x v="13"/>
    </i>
    <i r="2">
      <x v="57"/>
      <x v="3"/>
      <x/>
    </i>
    <i r="2">
      <x v="58"/>
      <x v="3"/>
      <x/>
    </i>
    <i t="default">
      <x v="199"/>
    </i>
    <i>
      <x v="200"/>
      <x v="1693"/>
      <x v="65"/>
      <x v="1"/>
      <x v="11"/>
    </i>
    <i r="2">
      <x v="66"/>
      <x v="3"/>
      <x/>
    </i>
    <i r="1">
      <x v="1695"/>
      <x v="69"/>
      <x v="3"/>
      <x/>
    </i>
    <i r="1">
      <x v="1696"/>
      <x v="33"/>
      <x v="3"/>
      <x/>
    </i>
    <i r="2">
      <x v="70"/>
      <x v="468"/>
      <x v="15"/>
    </i>
    <i r="2">
      <x v="71"/>
      <x v="411"/>
      <x v="16"/>
    </i>
    <i t="default">
      <x v="200"/>
    </i>
    <i>
      <x v="202"/>
      <x v="1695"/>
      <x v="68"/>
      <x v="3"/>
      <x/>
    </i>
    <i t="default">
      <x v="202"/>
    </i>
    <i>
      <x v="203"/>
      <x v="1696"/>
      <x v="33"/>
      <x v="3"/>
      <x/>
    </i>
    <i r="1">
      <x v="1697"/>
      <x v="5"/>
      <x v="3"/>
      <x/>
    </i>
    <i r="2">
      <x v="72"/>
      <x v="506"/>
      <x v="17"/>
    </i>
    <i r="2">
      <x v="73"/>
      <x v="3"/>
      <x/>
    </i>
    <i r="1">
      <x v="1698"/>
      <x v="74"/>
      <x v="507"/>
      <x v="18"/>
    </i>
    <i r="2">
      <x v="75"/>
      <x v="3"/>
      <x/>
    </i>
    <i r="1">
      <x v="1699"/>
      <x v="76"/>
      <x v="3"/>
      <x/>
    </i>
    <i r="1">
      <x v="1700"/>
      <x v="77"/>
      <x v="3"/>
      <x/>
    </i>
    <i r="1">
      <x v="1701"/>
      <x v="79"/>
      <x v="3"/>
      <x/>
    </i>
    <i r="1">
      <x v="1702"/>
      <x v="72"/>
      <x v="506"/>
      <x v="17"/>
    </i>
    <i r="2">
      <x v="80"/>
      <x v="3"/>
      <x/>
    </i>
    <i r="1">
      <x v="1703"/>
      <x v="81"/>
      <x v="429"/>
      <x v="19"/>
    </i>
    <i r="2">
      <x v="82"/>
      <x v="442"/>
      <x v="20"/>
    </i>
    <i r="2">
      <x v="83"/>
      <x v="3"/>
      <x/>
    </i>
    <i r="2">
      <x v="84"/>
      <x v="3"/>
      <x/>
    </i>
    <i r="1">
      <x v="1704"/>
      <x v="86"/>
      <x v="3"/>
      <x/>
    </i>
    <i r="2">
      <x v="87"/>
      <x v="3"/>
      <x/>
    </i>
    <i r="2">
      <x v="88"/>
      <x v="3"/>
      <x/>
    </i>
    <i r="2">
      <x v="89"/>
      <x v="3"/>
      <x/>
    </i>
    <i r="1">
      <x v="1705"/>
      <x v="91"/>
      <x v="3"/>
      <x/>
    </i>
    <i r="1">
      <x v="1706"/>
      <x v="92"/>
      <x v="3"/>
      <x/>
    </i>
    <i r="1">
      <x v="1707"/>
      <x v="93"/>
      <x v="3"/>
      <x/>
    </i>
    <i t="default">
      <x v="203"/>
    </i>
    <i>
      <x v="204"/>
      <x v="1703"/>
      <x v="5"/>
      <x v="3"/>
      <x/>
    </i>
    <i r="1">
      <x v="1706"/>
      <x v="92"/>
      <x v="3"/>
      <x/>
    </i>
    <i r="1">
      <x v="1707"/>
      <x v="93"/>
      <x v="3"/>
      <x/>
    </i>
    <i r="1">
      <x v="1708"/>
      <x v="94"/>
      <x v="3"/>
      <x/>
    </i>
    <i r="1">
      <x v="1709"/>
      <x v="95"/>
      <x v="3"/>
      <x/>
    </i>
    <i r="1">
      <x v="1710"/>
      <x v="5"/>
      <x v="3"/>
      <x/>
    </i>
    <i r="1">
      <x v="1711"/>
      <x v="96"/>
      <x v="3"/>
      <x/>
    </i>
    <i r="2">
      <x v="97"/>
      <x v="3"/>
      <x/>
    </i>
    <i r="1">
      <x v="1712"/>
      <x v="98"/>
      <x v="3"/>
      <x/>
    </i>
    <i r="1">
      <x v="1713"/>
      <x v="2"/>
      <x v="51"/>
      <x v="2"/>
    </i>
    <i r="1">
      <x v="1714"/>
      <x v="99"/>
      <x v="3"/>
      <x/>
    </i>
    <i r="1">
      <x v="1715"/>
      <x v="100"/>
      <x v="508"/>
      <x v="21"/>
    </i>
    <i r="1">
      <x v="1717"/>
      <x v="102"/>
      <x v="25"/>
      <x v="22"/>
    </i>
    <i r="2">
      <x v="103"/>
      <x v="3"/>
      <x/>
    </i>
    <i r="1">
      <x v="1718"/>
      <x v="104"/>
      <x v="3"/>
      <x/>
    </i>
    <i r="1">
      <x v="1719"/>
      <x v="106"/>
      <x v="64"/>
      <x v="18"/>
    </i>
    <i r="2">
      <x v="107"/>
      <x v="3"/>
      <x/>
    </i>
    <i r="1">
      <x v="1720"/>
      <x v="108"/>
      <x v="3"/>
      <x/>
    </i>
    <i r="1">
      <x v="1721"/>
      <x v="109"/>
      <x v="3"/>
      <x/>
    </i>
    <i r="1">
      <x v="1722"/>
      <x v="110"/>
      <x v="3"/>
      <x/>
    </i>
    <i r="1">
      <x v="1723"/>
      <x v="111"/>
      <x v="3"/>
      <x/>
    </i>
    <i r="1">
      <x v="1724"/>
      <x v="112"/>
      <x v="3"/>
      <x/>
    </i>
    <i r="1">
      <x v="1726"/>
      <x v="114"/>
      <x v="3"/>
      <x/>
    </i>
    <i r="1">
      <x v="1727"/>
      <x v="97"/>
      <x v="3"/>
      <x/>
    </i>
    <i r="2">
      <x v="143"/>
      <x v="3"/>
      <x/>
    </i>
    <i r="1">
      <x v="1729"/>
      <x v="118"/>
      <x v="3"/>
      <x/>
    </i>
    <i r="1">
      <x v="1732"/>
      <x v="121"/>
      <x v="3"/>
      <x/>
    </i>
    <i r="1">
      <x v="1733"/>
      <x v="122"/>
      <x v="3"/>
      <x/>
    </i>
    <i r="1">
      <x v="1734"/>
      <x v="123"/>
      <x v="3"/>
      <x/>
    </i>
    <i r="1">
      <x v="1736"/>
      <x v="32"/>
      <x v="3"/>
      <x/>
    </i>
    <i r="2">
      <x v="126"/>
      <x v="3"/>
      <x/>
    </i>
    <i r="1">
      <x v="1737"/>
      <x v="127"/>
      <x v="3"/>
      <x/>
    </i>
    <i r="1">
      <x v="1738"/>
      <x v="128"/>
      <x v="3"/>
      <x/>
    </i>
    <i r="1">
      <x v="1742"/>
      <x v="134"/>
      <x v="3"/>
      <x/>
    </i>
    <i r="1">
      <x v="1743"/>
      <x v="135"/>
      <x v="3"/>
      <x/>
    </i>
    <i r="1">
      <x v="1745"/>
      <x v="137"/>
      <x v="3"/>
      <x/>
    </i>
    <i r="1">
      <x v="1746"/>
      <x v="142"/>
      <x v="3"/>
      <x/>
    </i>
    <i r="1">
      <x v="1747"/>
      <x v="5"/>
      <x v="3"/>
      <x/>
    </i>
    <i r="1">
      <x v="1748"/>
      <x v="97"/>
      <x v="3"/>
      <x/>
    </i>
    <i r="1">
      <x v="1749"/>
      <x v="32"/>
      <x v="3"/>
      <x/>
    </i>
    <i r="1">
      <x v="1750"/>
      <x v="144"/>
      <x v="3"/>
      <x/>
    </i>
    <i r="1">
      <x v="1751"/>
      <x v="145"/>
      <x v="3"/>
      <x/>
    </i>
    <i r="1">
      <x v="1755"/>
      <x v="134"/>
      <x v="3"/>
      <x/>
    </i>
    <i r="1">
      <x v="1756"/>
      <x v="150"/>
      <x v="3"/>
      <x/>
    </i>
    <i r="1">
      <x v="1758"/>
      <x v="142"/>
      <x v="3"/>
      <x/>
    </i>
    <i t="default">
      <x v="204"/>
    </i>
    <i>
      <x v="205"/>
      <x v="1674"/>
      <x v="85"/>
      <x v="3"/>
      <x/>
    </i>
    <i r="1">
      <x v="1707"/>
      <x v="93"/>
      <x v="3"/>
      <x/>
    </i>
    <i r="1">
      <x v="1841"/>
      <x v="328"/>
      <x v="3"/>
      <x/>
    </i>
    <i r="1">
      <x v="1866"/>
      <x v="85"/>
      <x v="3"/>
      <x/>
    </i>
    <i t="default">
      <x v="205"/>
    </i>
    <i>
      <x v="206"/>
      <x v="1716"/>
      <x v="5"/>
      <x v="3"/>
      <x/>
    </i>
    <i r="2">
      <x v="101"/>
      <x v="3"/>
      <x/>
    </i>
    <i r="1">
      <x v="1717"/>
      <x v="103"/>
      <x v="3"/>
      <x/>
    </i>
    <i r="1">
      <x v="1718"/>
      <x v="105"/>
      <x v="3"/>
      <x/>
    </i>
    <i r="1">
      <x v="1719"/>
      <x v="33"/>
      <x v="3"/>
      <x/>
    </i>
    <i r="1">
      <x v="1756"/>
      <x v="150"/>
      <x v="3"/>
      <x/>
    </i>
    <i r="1">
      <x v="1758"/>
      <x v="142"/>
      <x v="3"/>
      <x/>
    </i>
    <i r="2">
      <x v="151"/>
      <x v="3"/>
      <x/>
    </i>
    <i r="1">
      <x v="1759"/>
      <x v="97"/>
      <x v="3"/>
      <x/>
    </i>
    <i r="2">
      <x v="152"/>
      <x v="3"/>
      <x/>
    </i>
    <i r="2">
      <x v="155"/>
      <x v="3"/>
      <x/>
    </i>
    <i r="2">
      <x v="157"/>
      <x v="3"/>
      <x/>
    </i>
    <i r="1">
      <x v="1763"/>
      <x v="32"/>
      <x v="3"/>
      <x/>
    </i>
    <i r="1">
      <x v="1764"/>
      <x v="162"/>
      <x v="3"/>
      <x/>
    </i>
    <i r="1">
      <x v="1765"/>
      <x v="167"/>
      <x v="3"/>
      <x/>
    </i>
    <i r="1">
      <x v="1770"/>
      <x v="169"/>
      <x v="3"/>
      <x/>
    </i>
    <i r="1">
      <x v="1771"/>
      <x v="97"/>
      <x v="3"/>
      <x/>
    </i>
    <i r="2">
      <x v="134"/>
      <x v="3"/>
      <x/>
    </i>
    <i r="1">
      <x v="1774"/>
      <x v="142"/>
      <x v="3"/>
      <x/>
    </i>
    <i r="1">
      <x v="1777"/>
      <x v="175"/>
      <x v="3"/>
      <x/>
    </i>
    <i r="1">
      <x v="1778"/>
      <x v="32"/>
      <x v="3"/>
      <x/>
    </i>
    <i r="1">
      <x v="1780"/>
      <x v="178"/>
      <x v="3"/>
      <x/>
    </i>
    <i r="1">
      <x v="1781"/>
      <x v="179"/>
      <x v="3"/>
      <x/>
    </i>
    <i r="1">
      <x v="1784"/>
      <x v="182"/>
      <x v="3"/>
      <x/>
    </i>
    <i r="1">
      <x v="1785"/>
      <x v="134"/>
      <x v="3"/>
      <x/>
    </i>
    <i r="1">
      <x v="1786"/>
      <x v="185"/>
      <x v="3"/>
      <x/>
    </i>
    <i r="1">
      <x v="1790"/>
      <x v="25"/>
      <x v="3"/>
      <x/>
    </i>
    <i r="1">
      <x v="1792"/>
      <x v="191"/>
      <x v="3"/>
      <x/>
    </i>
    <i r="1">
      <x v="1793"/>
      <x v="192"/>
      <x v="3"/>
      <x/>
    </i>
    <i r="1">
      <x v="1796"/>
      <x v="196"/>
      <x v="3"/>
      <x/>
    </i>
    <i r="1">
      <x v="1797"/>
      <x v="197"/>
      <x v="3"/>
      <x/>
    </i>
    <i r="1">
      <x v="1799"/>
      <x v="32"/>
      <x v="3"/>
      <x/>
    </i>
    <i r="2">
      <x v="199"/>
      <x v="3"/>
      <x/>
    </i>
    <i r="1">
      <x v="1801"/>
      <x v="201"/>
      <x v="3"/>
      <x/>
    </i>
    <i r="1">
      <x v="1803"/>
      <x v="134"/>
      <x v="3"/>
      <x/>
    </i>
    <i r="2">
      <x v="203"/>
      <x v="3"/>
      <x/>
    </i>
    <i r="1">
      <x v="1805"/>
      <x v="97"/>
      <x v="3"/>
      <x/>
    </i>
    <i r="1">
      <x v="1810"/>
      <x v="210"/>
      <x v="3"/>
      <x/>
    </i>
    <i r="1">
      <x v="1811"/>
      <x v="211"/>
      <x v="3"/>
      <x/>
    </i>
    <i r="2">
      <x v="212"/>
      <x v="3"/>
      <x/>
    </i>
    <i r="1">
      <x v="1812"/>
      <x v="213"/>
      <x v="3"/>
      <x/>
    </i>
    <i r="1">
      <x v="1813"/>
      <x v="32"/>
      <x v="3"/>
      <x/>
    </i>
    <i r="2">
      <x v="214"/>
      <x v="3"/>
      <x/>
    </i>
    <i r="1">
      <x v="1814"/>
      <x v="215"/>
      <x v="3"/>
      <x/>
    </i>
    <i r="2">
      <x v="216"/>
      <x v="3"/>
      <x/>
    </i>
    <i r="1">
      <x v="1815"/>
      <x v="218"/>
      <x v="3"/>
      <x/>
    </i>
    <i r="1">
      <x v="1816"/>
      <x v="219"/>
      <x v="3"/>
      <x/>
    </i>
    <i r="1">
      <x v="1819"/>
      <x v="225"/>
      <x v="3"/>
      <x/>
    </i>
    <i r="1">
      <x v="1820"/>
      <x v="226"/>
      <x v="3"/>
      <x/>
    </i>
    <i r="2">
      <x v="227"/>
      <x v="3"/>
      <x/>
    </i>
    <i r="1">
      <x v="1821"/>
      <x v="134"/>
      <x v="3"/>
      <x/>
    </i>
    <i r="1">
      <x v="1822"/>
      <x v="230"/>
      <x v="3"/>
      <x/>
    </i>
    <i r="1">
      <x v="1823"/>
      <x v="235"/>
      <x v="3"/>
      <x/>
    </i>
    <i r="1">
      <x v="1824"/>
      <x v="236"/>
      <x v="3"/>
      <x/>
    </i>
    <i r="2">
      <x v="237"/>
      <x v="3"/>
      <x/>
    </i>
    <i r="1">
      <x v="1825"/>
      <x v="243"/>
      <x v="3"/>
      <x/>
    </i>
    <i r="2">
      <x v="244"/>
      <x v="3"/>
      <x/>
    </i>
    <i r="1">
      <x v="1826"/>
      <x v="250"/>
      <x v="3"/>
      <x/>
    </i>
    <i r="2">
      <x v="252"/>
      <x v="3"/>
      <x/>
    </i>
    <i r="2">
      <x v="254"/>
      <x v="3"/>
      <x/>
    </i>
    <i r="2">
      <x v="256"/>
      <x v="3"/>
      <x/>
    </i>
    <i r="1">
      <x v="1829"/>
      <x v="260"/>
      <x v="3"/>
      <x/>
    </i>
    <i r="2">
      <x v="261"/>
      <x v="3"/>
      <x/>
    </i>
    <i r="2">
      <x v="262"/>
      <x v="3"/>
      <x/>
    </i>
    <i r="2">
      <x v="264"/>
      <x v="3"/>
      <x/>
    </i>
    <i t="default">
      <x v="206"/>
    </i>
    <i>
      <x v="207"/>
      <x v="1727"/>
      <x v="115"/>
      <x v="3"/>
      <x/>
    </i>
    <i r="1">
      <x v="1728"/>
      <x v="116"/>
      <x v="3"/>
      <x/>
    </i>
    <i r="1">
      <x v="1729"/>
      <x v="117"/>
      <x v="3"/>
      <x/>
    </i>
    <i r="1">
      <x v="1730"/>
      <x v="119"/>
      <x v="3"/>
      <x/>
    </i>
    <i r="1">
      <x v="1731"/>
      <x v="5"/>
      <x v="3"/>
      <x/>
    </i>
    <i r="2">
      <x v="120"/>
      <x v="3"/>
      <x/>
    </i>
    <i r="1">
      <x v="1733"/>
      <x v="122"/>
      <x v="3"/>
      <x/>
    </i>
    <i r="1">
      <x v="1740"/>
      <x v="131"/>
      <x v="3"/>
      <x/>
    </i>
    <i r="1">
      <x v="1753"/>
      <x v="148"/>
      <x v="3"/>
      <x/>
    </i>
    <i r="1">
      <x v="1781"/>
      <x v="180"/>
      <x v="3"/>
      <x/>
    </i>
    <i r="1">
      <x v="1804"/>
      <x v="204"/>
      <x v="3"/>
      <x/>
    </i>
    <i r="1">
      <x v="1807"/>
      <x v="207"/>
      <x v="3"/>
      <x/>
    </i>
    <i r="1">
      <x v="1831"/>
      <x v="279"/>
      <x v="3"/>
      <x/>
    </i>
    <i r="1">
      <x v="1838"/>
      <x v="319"/>
      <x v="3"/>
      <x/>
    </i>
    <i r="2">
      <x v="320"/>
      <x v="3"/>
      <x/>
    </i>
    <i r="1">
      <x v="1839"/>
      <x v="322"/>
      <x v="3"/>
      <x/>
    </i>
    <i r="1">
      <x v="1841"/>
      <x v="328"/>
      <x v="3"/>
      <x/>
    </i>
    <i r="1">
      <x v="1843"/>
      <x v="32"/>
      <x v="3"/>
      <x/>
    </i>
    <i r="2">
      <x v="330"/>
      <x v="3"/>
      <x/>
    </i>
    <i r="1">
      <x v="1844"/>
      <x v="335"/>
      <x v="3"/>
      <x/>
    </i>
    <i r="2">
      <x v="336"/>
      <x v="3"/>
      <x/>
    </i>
    <i r="1">
      <x v="1846"/>
      <x v="341"/>
      <x v="3"/>
      <x/>
    </i>
    <i r="2">
      <x v="342"/>
      <x v="3"/>
      <x/>
    </i>
    <i r="2">
      <x v="343"/>
      <x v="3"/>
      <x/>
    </i>
    <i r="2">
      <x v="344"/>
      <x v="3"/>
      <x/>
    </i>
    <i r="2">
      <x v="346"/>
      <x v="3"/>
      <x/>
    </i>
    <i r="2">
      <x v="347"/>
      <x v="3"/>
      <x/>
    </i>
    <i r="1">
      <x v="1847"/>
      <x v="355"/>
      <x v="3"/>
      <x/>
    </i>
    <i r="2">
      <x v="356"/>
      <x v="3"/>
      <x/>
    </i>
    <i r="2">
      <x v="357"/>
      <x v="3"/>
      <x/>
    </i>
    <i r="2">
      <x v="358"/>
      <x v="3"/>
      <x/>
    </i>
    <i r="2">
      <x v="359"/>
      <x v="3"/>
      <x/>
    </i>
    <i r="2">
      <x v="360"/>
      <x v="3"/>
      <x/>
    </i>
    <i r="2">
      <x v="362"/>
      <x v="3"/>
      <x/>
    </i>
    <i r="2">
      <x v="363"/>
      <x v="3"/>
      <x/>
    </i>
    <i r="1">
      <x v="1848"/>
      <x v="366"/>
      <x v="3"/>
      <x/>
    </i>
    <i r="2">
      <x v="367"/>
      <x v="3"/>
      <x/>
    </i>
    <i r="2">
      <x v="368"/>
      <x v="3"/>
      <x/>
    </i>
    <i r="2">
      <x v="369"/>
      <x v="3"/>
      <x/>
    </i>
    <i r="2">
      <x v="370"/>
      <x v="3"/>
      <x/>
    </i>
    <i r="2">
      <x v="371"/>
      <x v="3"/>
      <x/>
    </i>
    <i r="1">
      <x v="1849"/>
      <x v="373"/>
      <x v="3"/>
      <x/>
    </i>
    <i r="2">
      <x v="374"/>
      <x v="3"/>
      <x/>
    </i>
    <i r="1">
      <x v="1850"/>
      <x v="375"/>
      <x v="3"/>
      <x/>
    </i>
    <i r="2">
      <x v="376"/>
      <x v="3"/>
      <x/>
    </i>
    <i r="2">
      <x v="379"/>
      <x v="3"/>
      <x/>
    </i>
    <i r="2">
      <x v="402"/>
      <x v="3"/>
      <x/>
    </i>
    <i r="1">
      <x v="1852"/>
      <x v="385"/>
      <x v="3"/>
      <x/>
    </i>
    <i r="2">
      <x v="386"/>
      <x v="3"/>
      <x/>
    </i>
    <i r="2">
      <x v="389"/>
      <x v="3"/>
      <x/>
    </i>
    <i r="1">
      <x v="1853"/>
      <x v="394"/>
      <x v="3"/>
      <x/>
    </i>
    <i r="1">
      <x v="1854"/>
      <x v="396"/>
      <x v="3"/>
      <x/>
    </i>
    <i r="2">
      <x v="397"/>
      <x v="3"/>
      <x/>
    </i>
    <i r="1">
      <x v="1856"/>
      <x v="243"/>
      <x v="3"/>
      <x/>
    </i>
    <i r="2">
      <x v="403"/>
      <x v="3"/>
      <x/>
    </i>
    <i r="2">
      <x v="406"/>
      <x v="3"/>
      <x/>
    </i>
    <i r="2">
      <x v="407"/>
      <x v="3"/>
      <x/>
    </i>
    <i r="2">
      <x v="408"/>
      <x v="3"/>
      <x/>
    </i>
    <i r="2">
      <x v="409"/>
      <x v="3"/>
      <x/>
    </i>
    <i r="2">
      <x v="410"/>
      <x v="3"/>
      <x/>
    </i>
    <i r="2">
      <x v="413"/>
      <x v="3"/>
      <x/>
    </i>
    <i r="2">
      <x v="414"/>
      <x v="3"/>
      <x/>
    </i>
    <i r="1">
      <x v="1857"/>
      <x v="421"/>
      <x v="3"/>
      <x/>
    </i>
    <i r="2">
      <x v="422"/>
      <x v="3"/>
      <x/>
    </i>
    <i r="2">
      <x v="424"/>
      <x v="3"/>
      <x/>
    </i>
    <i r="2">
      <x v="426"/>
      <x v="3"/>
      <x/>
    </i>
    <i r="2">
      <x v="430"/>
      <x v="3"/>
      <x/>
    </i>
    <i r="2">
      <x v="431"/>
      <x v="3"/>
      <x/>
    </i>
    <i r="1">
      <x v="1858"/>
      <x v="432"/>
      <x v="3"/>
      <x/>
    </i>
    <i r="2">
      <x v="433"/>
      <x v="3"/>
      <x/>
    </i>
    <i r="2">
      <x v="434"/>
      <x v="3"/>
      <x/>
    </i>
    <i r="2">
      <x v="435"/>
      <x v="3"/>
      <x/>
    </i>
    <i r="2">
      <x v="437"/>
      <x v="3"/>
      <x/>
    </i>
    <i r="1">
      <x v="1859"/>
      <x v="417"/>
      <x v="3"/>
      <x/>
    </i>
    <i r="2">
      <x v="440"/>
      <x v="3"/>
      <x/>
    </i>
    <i r="1">
      <x v="1860"/>
      <x v="445"/>
      <x v="3"/>
      <x/>
    </i>
    <i r="2">
      <x v="446"/>
      <x v="3"/>
      <x/>
    </i>
    <i r="2">
      <x v="454"/>
      <x v="3"/>
      <x/>
    </i>
    <i r="2">
      <x v="455"/>
      <x v="3"/>
      <x/>
    </i>
    <i r="1">
      <x v="1862"/>
      <x v="458"/>
      <x v="3"/>
      <x/>
    </i>
    <i r="1">
      <x v="1863"/>
      <x v="459"/>
      <x v="3"/>
      <x/>
    </i>
    <i r="2">
      <x v="468"/>
      <x v="3"/>
      <x/>
    </i>
    <i r="1">
      <x v="1864"/>
      <x v="477"/>
      <x v="3"/>
      <x/>
    </i>
    <i r="2">
      <x v="479"/>
      <x v="3"/>
      <x/>
    </i>
    <i r="2">
      <x v="480"/>
      <x v="3"/>
      <x/>
    </i>
    <i r="2">
      <x v="481"/>
      <x v="3"/>
      <x/>
    </i>
    <i r="2">
      <x v="482"/>
      <x v="3"/>
      <x/>
    </i>
    <i r="2">
      <x v="484"/>
      <x v="3"/>
      <x/>
    </i>
    <i r="2">
      <x v="485"/>
      <x v="3"/>
      <x/>
    </i>
    <i r="1">
      <x v="1865"/>
      <x v="491"/>
      <x v="3"/>
      <x/>
    </i>
    <i r="2">
      <x v="495"/>
      <x v="3"/>
      <x/>
    </i>
    <i r="1">
      <x v="1866"/>
      <x v="505"/>
      <x v="3"/>
      <x/>
    </i>
    <i r="2">
      <x v="510"/>
      <x v="3"/>
      <x/>
    </i>
    <i r="2">
      <x v="511"/>
      <x v="3"/>
      <x/>
    </i>
    <i r="1">
      <x v="1869"/>
      <x v="32"/>
      <x v="3"/>
      <x/>
    </i>
    <i r="2">
      <x v="522"/>
      <x v="3"/>
      <x/>
    </i>
    <i r="2">
      <x v="523"/>
      <x v="3"/>
      <x/>
    </i>
    <i r="2">
      <x v="524"/>
      <x v="3"/>
      <x/>
    </i>
    <i r="2">
      <x v="526"/>
      <x v="3"/>
      <x/>
    </i>
    <i r="2">
      <x v="528"/>
      <x v="3"/>
      <x/>
    </i>
    <i r="2">
      <x v="529"/>
      <x v="3"/>
      <x/>
    </i>
    <i r="2">
      <x v="530"/>
      <x v="3"/>
      <x/>
    </i>
    <i r="1">
      <x v="1871"/>
      <x v="538"/>
      <x v="3"/>
      <x/>
    </i>
    <i r="1">
      <x v="1873"/>
      <x v="545"/>
      <x v="3"/>
      <x/>
    </i>
    <i r="2">
      <x v="546"/>
      <x v="3"/>
      <x/>
    </i>
    <i r="2">
      <x v="548"/>
      <x v="3"/>
      <x/>
    </i>
    <i r="1">
      <x v="1874"/>
      <x v="551"/>
      <x v="3"/>
      <x/>
    </i>
    <i r="2">
      <x v="556"/>
      <x v="3"/>
      <x/>
    </i>
    <i r="1">
      <x v="1875"/>
      <x v="445"/>
      <x v="3"/>
      <x/>
    </i>
    <i r="1">
      <x v="1877"/>
      <x v="560"/>
      <x v="3"/>
      <x/>
    </i>
    <i r="2">
      <x v="561"/>
      <x v="3"/>
      <x/>
    </i>
    <i r="2">
      <x v="562"/>
      <x v="3"/>
      <x/>
    </i>
    <i r="2">
      <x v="563"/>
      <x v="3"/>
      <x/>
    </i>
    <i r="1">
      <x v="1878"/>
      <x v="134"/>
      <x v="3"/>
      <x/>
    </i>
    <i r="1">
      <x v="1880"/>
      <x v="573"/>
      <x v="3"/>
      <x/>
    </i>
    <i r="1">
      <x v="1881"/>
      <x v="575"/>
      <x v="3"/>
      <x/>
    </i>
    <i r="2">
      <x v="576"/>
      <x v="3"/>
      <x/>
    </i>
    <i r="1">
      <x v="1882"/>
      <x v="445"/>
      <x v="3"/>
      <x/>
    </i>
    <i r="2">
      <x v="578"/>
      <x v="3"/>
      <x/>
    </i>
    <i r="2">
      <x v="579"/>
      <x v="3"/>
      <x/>
    </i>
    <i r="1">
      <x v="1883"/>
      <x v="445"/>
      <x v="3"/>
      <x/>
    </i>
    <i r="1">
      <x v="1884"/>
      <x v="581"/>
      <x v="3"/>
      <x/>
    </i>
    <i r="1">
      <x v="1885"/>
      <x v="583"/>
      <x v="3"/>
      <x/>
    </i>
    <i r="1">
      <x v="1886"/>
      <x v="587"/>
      <x v="3"/>
      <x/>
    </i>
    <i t="default">
      <x v="207"/>
    </i>
    <i>
      <x v="208"/>
      <x v="1731"/>
      <x v="5"/>
      <x v="3"/>
      <x/>
    </i>
    <i r="1">
      <x v="1733"/>
      <x v="122"/>
      <x v="3"/>
      <x/>
    </i>
    <i r="1">
      <x v="1734"/>
      <x v="123"/>
      <x v="3"/>
      <x/>
    </i>
    <i r="1">
      <x v="1735"/>
      <x v="124"/>
      <x v="3"/>
      <x/>
    </i>
    <i r="1">
      <x v="1736"/>
      <x v="125"/>
      <x v="3"/>
      <x/>
    </i>
    <i r="2">
      <x v="126"/>
      <x v="3"/>
      <x/>
    </i>
    <i r="1">
      <x v="1740"/>
      <x v="131"/>
      <x v="3"/>
      <x/>
    </i>
    <i r="1">
      <x v="1756"/>
      <x v="150"/>
      <x v="3"/>
      <x/>
    </i>
    <i r="1">
      <x v="1766"/>
      <x v="164"/>
      <x v="3"/>
      <x/>
    </i>
    <i r="1">
      <x v="1786"/>
      <x v="185"/>
      <x v="3"/>
      <x/>
    </i>
    <i r="1">
      <x v="1829"/>
      <x v="264"/>
      <x v="3"/>
      <x/>
    </i>
    <i r="2">
      <x v="265"/>
      <x v="3"/>
      <x/>
    </i>
    <i r="2">
      <x v="266"/>
      <x v="3"/>
      <x/>
    </i>
    <i r="1">
      <x v="1830"/>
      <x v="269"/>
      <x v="3"/>
      <x/>
    </i>
    <i r="2">
      <x v="270"/>
      <x v="3"/>
      <x/>
    </i>
    <i r="2">
      <x v="272"/>
      <x v="3"/>
      <x/>
    </i>
    <i r="1">
      <x v="1831"/>
      <x v="278"/>
      <x v="3"/>
      <x/>
    </i>
    <i r="1">
      <x v="1833"/>
      <x v="291"/>
      <x v="3"/>
      <x/>
    </i>
    <i r="2">
      <x v="292"/>
      <x v="3"/>
      <x/>
    </i>
    <i r="2">
      <x v="294"/>
      <x v="3"/>
      <x/>
    </i>
    <i r="1">
      <x v="1837"/>
      <x v="305"/>
      <x v="3"/>
      <x/>
    </i>
    <i r="2">
      <x v="306"/>
      <x v="3"/>
      <x/>
    </i>
    <i r="2">
      <x v="310"/>
      <x v="3"/>
      <x/>
    </i>
    <i r="2">
      <x v="311"/>
      <x v="3"/>
      <x/>
    </i>
    <i r="2">
      <x v="312"/>
      <x v="3"/>
      <x/>
    </i>
    <i r="2">
      <x v="313"/>
      <x v="3"/>
      <x/>
    </i>
    <i r="1">
      <x v="1838"/>
      <x v="315"/>
      <x v="3"/>
      <x/>
    </i>
    <i r="2">
      <x v="316"/>
      <x v="3"/>
      <x/>
    </i>
    <i r="2">
      <x v="319"/>
      <x v="3"/>
      <x/>
    </i>
    <i t="default">
      <x v="208"/>
    </i>
    <i>
      <x v="209"/>
      <x v="1733"/>
      <x v="122"/>
      <x v="3"/>
      <x/>
    </i>
    <i r="1">
      <x v="1734"/>
      <x v="123"/>
      <x v="3"/>
      <x/>
    </i>
    <i r="1">
      <x v="1735"/>
      <x v="124"/>
      <x v="3"/>
      <x/>
    </i>
    <i r="1">
      <x v="1736"/>
      <x v="126"/>
      <x v="3"/>
      <x/>
    </i>
    <i r="1">
      <x v="1737"/>
      <x v="127"/>
      <x v="3"/>
      <x/>
    </i>
    <i r="1">
      <x v="1738"/>
      <x v="129"/>
      <x v="3"/>
      <x/>
    </i>
    <i r="1">
      <x v="1739"/>
      <x v="130"/>
      <x v="3"/>
      <x/>
    </i>
    <i r="1">
      <x v="1740"/>
      <x v="131"/>
      <x v="3"/>
      <x/>
    </i>
    <i r="1">
      <x v="1742"/>
      <x v="5"/>
      <x v="3"/>
      <x/>
    </i>
    <i r="1">
      <x v="1744"/>
      <x v="136"/>
      <x v="3"/>
      <x/>
    </i>
    <i t="default">
      <x v="209"/>
    </i>
    <i>
      <x v="210"/>
      <x v="1751"/>
      <x v="5"/>
      <x v="3"/>
      <x/>
    </i>
    <i r="1">
      <x v="1752"/>
      <x v="146"/>
      <x v="3"/>
      <x/>
    </i>
    <i r="1">
      <x v="1753"/>
      <x v="148"/>
      <x v="3"/>
      <x/>
    </i>
    <i r="1">
      <x v="1754"/>
      <x v="149"/>
      <x v="3"/>
      <x/>
    </i>
    <i r="1">
      <x v="1773"/>
      <x v="172"/>
      <x v="3"/>
      <x/>
    </i>
    <i r="1">
      <x v="1776"/>
      <x v="174"/>
      <x v="3"/>
      <x/>
    </i>
    <i r="1">
      <x v="1797"/>
      <x v="197"/>
      <x v="3"/>
      <x/>
    </i>
    <i r="1">
      <x v="1798"/>
      <x v="198"/>
      <x v="3"/>
      <x/>
    </i>
    <i r="1">
      <x v="1813"/>
      <x v="214"/>
      <x v="3"/>
      <x/>
    </i>
    <i r="1">
      <x v="1840"/>
      <x v="327"/>
      <x v="3"/>
      <x/>
    </i>
    <i r="1">
      <x v="1841"/>
      <x v="328"/>
      <x v="3"/>
      <x/>
    </i>
    <i r="1">
      <x v="1868"/>
      <x v="520"/>
      <x v="3"/>
      <x/>
    </i>
    <i r="1">
      <x v="1885"/>
      <x v="584"/>
      <x v="3"/>
      <x/>
    </i>
    <i r="2">
      <x v="585"/>
      <x v="3"/>
      <x/>
    </i>
    <i r="1">
      <x v="1886"/>
      <x v="587"/>
      <x v="3"/>
      <x/>
    </i>
    <i r="2">
      <x v="588"/>
      <x v="3"/>
      <x/>
    </i>
    <i r="2">
      <x v="591"/>
      <x v="3"/>
      <x/>
    </i>
    <i r="1">
      <x v="1887"/>
      <x v="592"/>
      <x v="3"/>
      <x/>
    </i>
    <i r="2">
      <x v="594"/>
      <x v="3"/>
      <x/>
    </i>
    <i r="1">
      <x v="1888"/>
      <x v="599"/>
      <x v="3"/>
      <x/>
    </i>
    <i r="1">
      <x v="1890"/>
      <x v="600"/>
      <x v="3"/>
      <x/>
    </i>
    <i r="1">
      <x v="1891"/>
      <x v="606"/>
      <x v="3"/>
      <x/>
    </i>
    <i r="2">
      <x v="607"/>
      <x v="3"/>
      <x/>
    </i>
    <i t="default">
      <x v="210"/>
    </i>
    <i>
      <x v="211"/>
      <x v="1757"/>
      <x v="5"/>
      <x v="3"/>
      <x/>
    </i>
    <i r="1">
      <x v="1768"/>
      <x v="166"/>
      <x v="3"/>
      <x/>
    </i>
    <i r="1">
      <x v="1841"/>
      <x v="328"/>
      <x v="3"/>
      <x/>
    </i>
    <i r="1">
      <x v="1891"/>
      <x v="603"/>
      <x v="3"/>
      <x/>
    </i>
    <i r="2">
      <x v="607"/>
      <x v="3"/>
      <x/>
    </i>
    <i t="default">
      <x v="211"/>
    </i>
    <i>
      <x v="213"/>
      <x v="1761"/>
      <x v="5"/>
      <x v="3"/>
      <x/>
    </i>
    <i r="1">
      <x v="1764"/>
      <x v="162"/>
      <x v="3"/>
      <x/>
    </i>
    <i r="1">
      <x v="1765"/>
      <x v="163"/>
      <x v="3"/>
      <x/>
    </i>
    <i r="1">
      <x v="1766"/>
      <x v="164"/>
      <x v="3"/>
      <x/>
    </i>
    <i r="1">
      <x v="1769"/>
      <x v="168"/>
      <x v="3"/>
      <x/>
    </i>
    <i r="1">
      <x v="1771"/>
      <x v="170"/>
      <x v="3"/>
      <x/>
    </i>
    <i r="1">
      <x v="1806"/>
      <x v="206"/>
      <x v="3"/>
      <x/>
    </i>
    <i r="1">
      <x v="1809"/>
      <x v="209"/>
      <x v="3"/>
      <x/>
    </i>
    <i r="1">
      <x v="1835"/>
      <x v="302"/>
      <x v="3"/>
      <x/>
    </i>
    <i r="1">
      <x v="1841"/>
      <x v="328"/>
      <x v="3"/>
      <x/>
    </i>
    <i r="1">
      <x v="1851"/>
      <x v="383"/>
      <x v="3"/>
      <x/>
    </i>
    <i r="1">
      <x v="1866"/>
      <x v="501"/>
      <x v="3"/>
      <x/>
    </i>
    <i r="1">
      <x v="1867"/>
      <x v="518"/>
      <x v="3"/>
      <x/>
    </i>
    <i r="1">
      <x v="1868"/>
      <x v="520"/>
      <x v="3"/>
      <x/>
    </i>
    <i r="1">
      <x v="1870"/>
      <x v="533"/>
      <x v="3"/>
      <x/>
    </i>
    <i r="1">
      <x v="1891"/>
      <x v="607"/>
      <x v="3"/>
      <x/>
    </i>
    <i t="default">
      <x v="213"/>
    </i>
    <i>
      <x v="214"/>
      <x v="1766"/>
      <x v="164"/>
      <x v="3"/>
      <x/>
    </i>
    <i r="1">
      <x v="1767"/>
      <x v="165"/>
      <x v="3"/>
      <x/>
    </i>
    <i r="1">
      <x v="1769"/>
      <x v="5"/>
      <x v="3"/>
      <x/>
    </i>
    <i r="1">
      <x v="1772"/>
      <x v="171"/>
      <x v="3"/>
      <x/>
    </i>
    <i r="1">
      <x v="1775"/>
      <x v="173"/>
      <x v="3"/>
      <x/>
    </i>
    <i r="1">
      <x v="1778"/>
      <x v="176"/>
      <x v="3"/>
      <x/>
    </i>
    <i r="1">
      <x v="1804"/>
      <x v="204"/>
      <x v="3"/>
      <x/>
    </i>
    <i r="1">
      <x v="1805"/>
      <x v="205"/>
      <x v="3"/>
      <x/>
    </i>
    <i r="1">
      <x v="1808"/>
      <x v="208"/>
      <x v="3"/>
      <x/>
    </i>
    <i r="1">
      <x v="1810"/>
      <x v="210"/>
      <x v="3"/>
      <x/>
    </i>
    <i r="1">
      <x v="1811"/>
      <x v="212"/>
      <x v="3"/>
      <x/>
    </i>
    <i r="1">
      <x v="1813"/>
      <x v="214"/>
      <x v="3"/>
      <x/>
    </i>
    <i t="default">
      <x v="214"/>
    </i>
    <i>
      <x v="215"/>
      <x v="1769"/>
      <x v="5"/>
      <x v="3"/>
      <x/>
    </i>
    <i r="1">
      <x v="1794"/>
      <x v="193"/>
      <x v="3"/>
      <x/>
    </i>
    <i r="1">
      <x v="1809"/>
      <x v="209"/>
      <x v="3"/>
      <x/>
    </i>
    <i r="1">
      <x v="1826"/>
      <x v="256"/>
      <x v="3"/>
      <x/>
    </i>
    <i r="1">
      <x v="1841"/>
      <x v="328"/>
      <x v="3"/>
      <x/>
    </i>
    <i r="1">
      <x v="1866"/>
      <x v="5"/>
      <x v="3"/>
      <x/>
    </i>
    <i t="default">
      <x v="215"/>
    </i>
    <i>
      <x v="216"/>
      <x v="1779"/>
      <x v="177"/>
      <x v="3"/>
      <x/>
    </i>
    <i r="1">
      <x v="1780"/>
      <x v="5"/>
      <x v="3"/>
      <x/>
    </i>
    <i r="1">
      <x v="1783"/>
      <x v="125"/>
      <x v="3"/>
      <x/>
    </i>
    <i r="1">
      <x v="1784"/>
      <x v="182"/>
      <x v="3"/>
      <x/>
    </i>
    <i r="1">
      <x v="1785"/>
      <x v="184"/>
      <x v="3"/>
      <x/>
    </i>
    <i r="1">
      <x v="1786"/>
      <x v="185"/>
      <x v="3"/>
      <x/>
    </i>
    <i r="1">
      <x v="1787"/>
      <x v="186"/>
      <x v="3"/>
      <x/>
    </i>
    <i r="1">
      <x v="1788"/>
      <x v="187"/>
      <x v="3"/>
      <x/>
    </i>
    <i r="1">
      <x v="1789"/>
      <x v="188"/>
      <x v="3"/>
      <x/>
    </i>
    <i r="1">
      <x v="1796"/>
      <x v="196"/>
      <x v="3"/>
      <x/>
    </i>
    <i r="1">
      <x v="1835"/>
      <x v="302"/>
      <x v="3"/>
      <x/>
    </i>
    <i r="1">
      <x v="1841"/>
      <x v="328"/>
      <x v="3"/>
      <x/>
    </i>
    <i r="1">
      <x v="1891"/>
      <x v="607"/>
      <x v="3"/>
      <x/>
    </i>
    <i t="default">
      <x v="216"/>
    </i>
    <i>
      <x v="217"/>
      <x v="1795"/>
      <x v="5"/>
      <x v="3"/>
      <x/>
    </i>
    <i r="2">
      <x v="194"/>
      <x v="3"/>
      <x/>
    </i>
    <i r="1">
      <x v="1796"/>
      <x v="125"/>
      <x v="3"/>
      <x/>
    </i>
    <i r="2">
      <x v="195"/>
      <x v="3"/>
      <x/>
    </i>
    <i r="1">
      <x v="1797"/>
      <x v="197"/>
      <x v="3"/>
      <x/>
    </i>
    <i r="1">
      <x v="1798"/>
      <x v="198"/>
      <x v="3"/>
      <x/>
    </i>
    <i r="1">
      <x v="1800"/>
      <x v="200"/>
      <x v="3"/>
      <x/>
    </i>
    <i t="default">
      <x v="217"/>
    </i>
    <i>
      <x v="219"/>
      <x v="1818"/>
      <x v="221"/>
      <x v="3"/>
      <x/>
    </i>
    <i r="2">
      <x v="222"/>
      <x v="3"/>
      <x/>
    </i>
    <i r="2">
      <x v="223"/>
      <x v="3"/>
      <x/>
    </i>
    <i r="2">
      <x v="224"/>
      <x v="3"/>
      <x/>
    </i>
    <i r="1">
      <x v="1820"/>
      <x v="228"/>
      <x v="3"/>
      <x/>
    </i>
    <i r="1">
      <x v="1821"/>
      <x v="229"/>
      <x v="3"/>
      <x/>
    </i>
    <i r="1">
      <x v="1823"/>
      <x v="231"/>
      <x v="3"/>
      <x/>
    </i>
    <i r="2">
      <x v="232"/>
      <x v="3"/>
      <x/>
    </i>
    <i r="2">
      <x v="233"/>
      <x v="3"/>
      <x/>
    </i>
    <i r="2">
      <x v="234"/>
      <x v="3"/>
      <x/>
    </i>
    <i r="1">
      <x v="1825"/>
      <x v="238"/>
      <x v="3"/>
      <x/>
    </i>
    <i r="2">
      <x v="239"/>
      <x v="3"/>
      <x/>
    </i>
    <i r="2">
      <x v="240"/>
      <x v="3"/>
      <x/>
    </i>
    <i r="2">
      <x v="241"/>
      <x v="3"/>
      <x/>
    </i>
    <i r="2">
      <x v="242"/>
      <x v="3"/>
      <x/>
    </i>
    <i r="2">
      <x v="245"/>
      <x v="3"/>
      <x/>
    </i>
    <i r="1">
      <x v="1826"/>
      <x v="247"/>
      <x v="3"/>
      <x/>
    </i>
    <i r="2">
      <x v="248"/>
      <x v="3"/>
      <x/>
    </i>
    <i r="2">
      <x v="249"/>
      <x v="3"/>
      <x/>
    </i>
    <i r="2">
      <x v="251"/>
      <x v="3"/>
      <x/>
    </i>
    <i r="2">
      <x v="253"/>
      <x v="3"/>
      <x/>
    </i>
    <i r="2">
      <x v="255"/>
      <x v="3"/>
      <x/>
    </i>
    <i r="1">
      <x v="1827"/>
      <x v="257"/>
      <x v="3"/>
      <x/>
    </i>
    <i r="1">
      <x v="1829"/>
      <x v="253"/>
      <x v="3"/>
      <x/>
    </i>
    <i r="2">
      <x v="263"/>
      <x v="3"/>
      <x/>
    </i>
    <i r="2">
      <x v="267"/>
      <x v="3"/>
      <x/>
    </i>
    <i r="2">
      <x v="268"/>
      <x v="3"/>
      <x/>
    </i>
    <i r="1">
      <x v="1830"/>
      <x v="271"/>
      <x v="3"/>
      <x/>
    </i>
    <i r="2">
      <x v="273"/>
      <x v="3"/>
      <x/>
    </i>
    <i r="2">
      <x v="274"/>
      <x v="3"/>
      <x/>
    </i>
    <i r="1">
      <x v="1831"/>
      <x v="275"/>
      <x v="3"/>
      <x/>
    </i>
    <i r="2">
      <x v="277"/>
      <x v="3"/>
      <x/>
    </i>
    <i r="1">
      <x v="1832"/>
      <x v="281"/>
      <x v="3"/>
      <x/>
    </i>
    <i r="2">
      <x v="282"/>
      <x v="3"/>
      <x/>
    </i>
    <i r="2">
      <x v="283"/>
      <x v="3"/>
      <x/>
    </i>
    <i r="2">
      <x v="284"/>
      <x v="3"/>
      <x/>
    </i>
    <i r="1">
      <x v="1833"/>
      <x v="286"/>
      <x v="3"/>
      <x/>
    </i>
    <i r="2">
      <x v="287"/>
      <x v="3"/>
      <x/>
    </i>
    <i r="2">
      <x v="289"/>
      <x v="3"/>
      <x/>
    </i>
    <i r="2">
      <x v="293"/>
      <x v="3"/>
      <x/>
    </i>
    <i r="2">
      <x v="295"/>
      <x v="3"/>
      <x/>
    </i>
    <i r="2">
      <x v="296"/>
      <x v="3"/>
      <x/>
    </i>
    <i r="2">
      <x v="298"/>
      <x v="3"/>
      <x/>
    </i>
    <i r="2">
      <x v="299"/>
      <x v="3"/>
      <x/>
    </i>
    <i r="2">
      <x v="300"/>
      <x v="3"/>
      <x/>
    </i>
    <i r="1">
      <x v="1836"/>
      <x v="303"/>
      <x v="3"/>
      <x/>
    </i>
    <i r="1">
      <x v="1837"/>
      <x v="314"/>
      <x v="3"/>
      <x/>
    </i>
    <i r="1">
      <x v="1838"/>
      <x v="5"/>
      <x v="3"/>
      <x/>
    </i>
    <i r="2">
      <x v="317"/>
      <x v="3"/>
      <x/>
    </i>
    <i r="2">
      <x v="318"/>
      <x v="3"/>
      <x/>
    </i>
    <i r="2">
      <x v="321"/>
      <x v="3"/>
      <x/>
    </i>
    <i r="1">
      <x v="1839"/>
      <x v="323"/>
      <x v="3"/>
      <x/>
    </i>
    <i r="1">
      <x v="1840"/>
      <x v="325"/>
      <x v="3"/>
      <x/>
    </i>
    <i r="2">
      <x v="326"/>
      <x v="3"/>
      <x/>
    </i>
    <i r="1">
      <x v="1843"/>
      <x v="326"/>
      <x v="3"/>
      <x/>
    </i>
    <i r="2">
      <x v="331"/>
      <x v="3"/>
      <x/>
    </i>
    <i r="2">
      <x v="333"/>
      <x v="3"/>
      <x/>
    </i>
    <i r="2">
      <x v="334"/>
      <x v="3"/>
      <x/>
    </i>
    <i r="1">
      <x v="1844"/>
      <x v="335"/>
      <x v="3"/>
      <x/>
    </i>
    <i r="2">
      <x v="337"/>
      <x v="3"/>
      <x/>
    </i>
    <i r="2">
      <x v="338"/>
      <x v="3"/>
      <x/>
    </i>
    <i r="1">
      <x v="1846"/>
      <x v="339"/>
      <x v="3"/>
      <x/>
    </i>
    <i r="2">
      <x v="340"/>
      <x v="3"/>
      <x/>
    </i>
    <i r="2">
      <x v="345"/>
      <x v="3"/>
      <x/>
    </i>
    <i r="2">
      <x v="348"/>
      <x v="3"/>
      <x/>
    </i>
    <i r="2">
      <x v="349"/>
      <x v="3"/>
      <x/>
    </i>
    <i r="2">
      <x v="350"/>
      <x v="3"/>
      <x/>
    </i>
    <i r="2">
      <x v="351"/>
      <x v="3"/>
      <x/>
    </i>
    <i r="2">
      <x v="352"/>
      <x v="3"/>
      <x/>
    </i>
    <i r="1">
      <x v="1847"/>
      <x v="354"/>
      <x v="3"/>
      <x/>
    </i>
    <i r="2">
      <x v="361"/>
      <x v="3"/>
      <x/>
    </i>
    <i r="2">
      <x v="364"/>
      <x v="3"/>
      <x/>
    </i>
    <i r="2">
      <x v="401"/>
      <x v="3"/>
      <x/>
    </i>
    <i r="1">
      <x v="1848"/>
      <x v="365"/>
      <x v="3"/>
      <x/>
    </i>
    <i r="2">
      <x v="372"/>
      <x v="3"/>
      <x/>
    </i>
    <i r="1">
      <x v="1850"/>
      <x v="104"/>
      <x v="3"/>
      <x/>
    </i>
    <i r="2">
      <x v="377"/>
      <x v="3"/>
      <x/>
    </i>
    <i r="2">
      <x v="378"/>
      <x v="3"/>
      <x/>
    </i>
    <i r="2">
      <x v="380"/>
      <x v="3"/>
      <x/>
    </i>
    <i r="1">
      <x v="1851"/>
      <x v="334"/>
      <x v="3"/>
      <x/>
    </i>
    <i r="2">
      <x v="381"/>
      <x v="3"/>
      <x/>
    </i>
    <i r="2">
      <x v="382"/>
      <x v="3"/>
      <x/>
    </i>
    <i r="2">
      <x v="383"/>
      <x v="3"/>
      <x/>
    </i>
    <i r="2">
      <x v="384"/>
      <x v="3"/>
      <x/>
    </i>
    <i r="1">
      <x v="1852"/>
      <x v="388"/>
      <x v="3"/>
      <x/>
    </i>
    <i r="2">
      <x v="390"/>
      <x v="3"/>
      <x/>
    </i>
    <i r="2">
      <x v="391"/>
      <x v="3"/>
      <x/>
    </i>
    <i r="2">
      <x v="392"/>
      <x v="3"/>
      <x/>
    </i>
    <i r="2">
      <x v="393"/>
      <x v="3"/>
      <x/>
    </i>
    <i r="1">
      <x v="1854"/>
      <x v="395"/>
      <x v="3"/>
      <x/>
    </i>
    <i r="2">
      <x v="398"/>
      <x v="3"/>
      <x/>
    </i>
    <i r="2">
      <x v="399"/>
      <x v="3"/>
      <x/>
    </i>
    <i r="1">
      <x v="1856"/>
      <x v="334"/>
      <x v="3"/>
      <x/>
    </i>
    <i r="2">
      <x v="405"/>
      <x v="3"/>
      <x/>
    </i>
    <i r="2">
      <x v="411"/>
      <x v="3"/>
      <x/>
    </i>
    <i r="2">
      <x v="415"/>
      <x v="3"/>
      <x/>
    </i>
    <i r="2">
      <x v="416"/>
      <x v="3"/>
      <x/>
    </i>
    <i r="2">
      <x v="417"/>
      <x v="3"/>
      <x/>
    </i>
    <i r="2">
      <x v="418"/>
      <x v="3"/>
      <x/>
    </i>
    <i r="2">
      <x v="419"/>
      <x v="3"/>
      <x/>
    </i>
    <i r="2">
      <x v="420"/>
      <x v="3"/>
      <x/>
    </i>
    <i r="1">
      <x v="1857"/>
      <x v="423"/>
      <x v="3"/>
      <x/>
    </i>
    <i r="2">
      <x v="425"/>
      <x v="3"/>
      <x/>
    </i>
    <i r="2">
      <x v="427"/>
      <x v="3"/>
      <x/>
    </i>
    <i r="2">
      <x v="428"/>
      <x v="3"/>
      <x/>
    </i>
    <i r="2">
      <x v="429"/>
      <x v="3"/>
      <x/>
    </i>
    <i r="1">
      <x v="1858"/>
      <x v="436"/>
      <x v="3"/>
      <x/>
    </i>
    <i r="2">
      <x v="438"/>
      <x v="3"/>
      <x/>
    </i>
    <i r="2">
      <x v="439"/>
      <x v="3"/>
      <x/>
    </i>
    <i r="1">
      <x v="1859"/>
      <x v="442"/>
      <x v="3"/>
      <x/>
    </i>
    <i r="2">
      <x v="443"/>
      <x v="3"/>
      <x/>
    </i>
    <i r="1">
      <x v="1860"/>
      <x v="444"/>
      <x v="3"/>
      <x/>
    </i>
    <i r="2">
      <x v="447"/>
      <x v="3"/>
      <x/>
    </i>
    <i r="2">
      <x v="448"/>
      <x v="3"/>
      <x/>
    </i>
    <i r="2">
      <x v="449"/>
      <x v="3"/>
      <x/>
    </i>
    <i r="2">
      <x v="450"/>
      <x v="3"/>
      <x/>
    </i>
    <i r="2">
      <x v="451"/>
      <x v="3"/>
      <x/>
    </i>
    <i r="2">
      <x v="452"/>
      <x v="3"/>
      <x/>
    </i>
    <i r="2">
      <x v="453"/>
      <x v="3"/>
      <x/>
    </i>
    <i r="1">
      <x v="1861"/>
      <x v="456"/>
      <x v="3"/>
      <x/>
    </i>
    <i r="2">
      <x v="457"/>
      <x v="3"/>
      <x/>
    </i>
    <i r="1">
      <x v="1863"/>
      <x v="460"/>
      <x v="3"/>
      <x/>
    </i>
    <i r="2">
      <x v="461"/>
      <x v="3"/>
      <x/>
    </i>
    <i r="2">
      <x v="462"/>
      <x v="3"/>
      <x/>
    </i>
    <i r="2">
      <x v="463"/>
      <x v="3"/>
      <x/>
    </i>
    <i r="2">
      <x v="464"/>
      <x v="3"/>
      <x/>
    </i>
    <i r="2">
      <x v="465"/>
      <x v="3"/>
      <x/>
    </i>
    <i r="2">
      <x v="466"/>
      <x v="3"/>
      <x/>
    </i>
    <i r="2">
      <x v="467"/>
      <x v="3"/>
      <x/>
    </i>
    <i r="2">
      <x v="469"/>
      <x v="3"/>
      <x/>
    </i>
    <i r="2">
      <x v="470"/>
      <x v="3"/>
      <x/>
    </i>
    <i r="2">
      <x v="471"/>
      <x v="3"/>
      <x/>
    </i>
    <i r="2">
      <x v="472"/>
      <x v="3"/>
      <x/>
    </i>
    <i r="2">
      <x v="473"/>
      <x v="3"/>
      <x/>
    </i>
    <i r="2">
      <x v="474"/>
      <x v="3"/>
      <x/>
    </i>
    <i r="2">
      <x v="475"/>
      <x v="3"/>
      <x/>
    </i>
    <i r="2">
      <x v="476"/>
      <x v="3"/>
      <x/>
    </i>
    <i r="1">
      <x v="1864"/>
      <x v="478"/>
      <x v="3"/>
      <x/>
    </i>
    <i r="2">
      <x v="483"/>
      <x v="3"/>
      <x/>
    </i>
    <i r="2">
      <x v="486"/>
      <x v="3"/>
      <x/>
    </i>
    <i r="2">
      <x v="487"/>
      <x v="3"/>
      <x/>
    </i>
    <i r="2">
      <x v="488"/>
      <x v="3"/>
      <x/>
    </i>
    <i r="2">
      <x v="489"/>
      <x v="3"/>
      <x/>
    </i>
    <i r="2">
      <x v="490"/>
      <x v="3"/>
      <x/>
    </i>
    <i r="1">
      <x v="1865"/>
      <x v="492"/>
      <x v="3"/>
      <x/>
    </i>
    <i r="2">
      <x v="493"/>
      <x v="3"/>
      <x/>
    </i>
    <i r="2">
      <x v="494"/>
      <x v="3"/>
      <x/>
    </i>
    <i r="2">
      <x v="495"/>
      <x v="3"/>
      <x/>
    </i>
    <i r="2">
      <x v="496"/>
      <x v="3"/>
      <x/>
    </i>
    <i r="2">
      <x v="497"/>
      <x v="3"/>
      <x/>
    </i>
    <i r="2">
      <x v="498"/>
      <x v="3"/>
      <x/>
    </i>
    <i r="2">
      <x v="499"/>
      <x v="3"/>
      <x/>
    </i>
    <i r="1">
      <x v="1866"/>
      <x v="475"/>
      <x v="3"/>
      <x/>
    </i>
    <i r="2">
      <x v="500"/>
      <x v="3"/>
      <x/>
    </i>
    <i r="2">
      <x v="502"/>
      <x v="3"/>
      <x/>
    </i>
    <i r="2">
      <x v="503"/>
      <x v="3"/>
      <x/>
    </i>
    <i r="2">
      <x v="504"/>
      <x v="3"/>
      <x/>
    </i>
    <i r="2">
      <x v="506"/>
      <x v="3"/>
      <x/>
    </i>
    <i r="2">
      <x v="507"/>
      <x v="3"/>
      <x/>
    </i>
    <i r="2">
      <x v="508"/>
      <x v="3"/>
      <x/>
    </i>
    <i r="2">
      <x v="509"/>
      <x v="3"/>
      <x/>
    </i>
    <i r="1">
      <x v="1867"/>
      <x v="512"/>
      <x v="3"/>
      <x/>
    </i>
    <i r="2">
      <x v="513"/>
      <x v="3"/>
      <x/>
    </i>
    <i r="2">
      <x v="514"/>
      <x v="3"/>
      <x/>
    </i>
    <i r="2">
      <x v="515"/>
      <x v="3"/>
      <x/>
    </i>
    <i r="2">
      <x v="516"/>
      <x v="3"/>
      <x/>
    </i>
    <i r="2">
      <x v="517"/>
      <x v="3"/>
      <x/>
    </i>
    <i r="2">
      <x v="519"/>
      <x v="3"/>
      <x/>
    </i>
    <i r="1">
      <x v="1868"/>
      <x v="521"/>
      <x v="3"/>
      <x/>
    </i>
    <i r="1">
      <x v="1869"/>
      <x v="525"/>
      <x v="3"/>
      <x/>
    </i>
    <i r="2">
      <x v="527"/>
      <x v="3"/>
      <x/>
    </i>
    <i r="2">
      <x v="531"/>
      <x v="3"/>
      <x/>
    </i>
    <i r="2">
      <x v="532"/>
      <x v="3"/>
      <x/>
    </i>
    <i r="1">
      <x v="1870"/>
      <x v="533"/>
      <x v="3"/>
      <x/>
    </i>
    <i r="2">
      <x v="534"/>
      <x v="3"/>
      <x/>
    </i>
    <i r="2">
      <x v="535"/>
      <x v="3"/>
      <x/>
    </i>
    <i r="2">
      <x v="536"/>
      <x v="3"/>
      <x/>
    </i>
    <i r="2">
      <x v="537"/>
      <x v="3"/>
      <x/>
    </i>
    <i r="1">
      <x v="1872"/>
      <x v="539"/>
      <x v="3"/>
      <x/>
    </i>
    <i r="2">
      <x v="540"/>
      <x v="3"/>
      <x/>
    </i>
    <i r="2">
      <x v="541"/>
      <x v="3"/>
      <x/>
    </i>
    <i r="2">
      <x v="542"/>
      <x v="3"/>
      <x/>
    </i>
    <i r="2">
      <x v="543"/>
      <x v="3"/>
      <x/>
    </i>
    <i r="2">
      <x v="544"/>
      <x v="3"/>
      <x/>
    </i>
    <i r="1">
      <x v="1873"/>
      <x v="334"/>
      <x v="3"/>
      <x/>
    </i>
    <i r="2">
      <x v="439"/>
      <x v="3"/>
      <x/>
    </i>
    <i r="2">
      <x v="528"/>
      <x v="3"/>
      <x/>
    </i>
    <i r="2">
      <x v="547"/>
      <x v="3"/>
      <x/>
    </i>
    <i r="2">
      <x v="549"/>
      <x v="3"/>
      <x/>
    </i>
    <i r="1">
      <x v="1874"/>
      <x v="550"/>
      <x v="3"/>
      <x/>
    </i>
    <i r="2">
      <x v="552"/>
      <x v="3"/>
      <x/>
    </i>
    <i r="2">
      <x v="553"/>
      <x v="3"/>
      <x/>
    </i>
    <i r="2">
      <x v="554"/>
      <x v="3"/>
      <x/>
    </i>
    <i r="2">
      <x v="555"/>
      <x v="3"/>
      <x/>
    </i>
    <i r="2">
      <x v="557"/>
      <x v="3"/>
      <x/>
    </i>
    <i r="1">
      <x v="1877"/>
      <x v="128"/>
      <x v="3"/>
      <x/>
    </i>
    <i r="2">
      <x v="559"/>
      <x v="3"/>
      <x/>
    </i>
    <i r="2">
      <x v="564"/>
      <x v="3"/>
      <x/>
    </i>
    <i r="1">
      <x v="1878"/>
      <x v="566"/>
      <x v="3"/>
      <x/>
    </i>
    <i r="2">
      <x v="567"/>
      <x v="3"/>
      <x/>
    </i>
    <i r="2">
      <x v="568"/>
      <x v="3"/>
      <x/>
    </i>
    <i r="2">
      <x v="569"/>
      <x v="3"/>
      <x/>
    </i>
    <i r="1">
      <x v="1879"/>
      <x v="570"/>
      <x v="3"/>
      <x/>
    </i>
    <i r="2">
      <x v="571"/>
      <x v="3"/>
      <x/>
    </i>
    <i r="1">
      <x v="1880"/>
      <x v="572"/>
      <x v="3"/>
      <x/>
    </i>
    <i r="2">
      <x v="574"/>
      <x v="3"/>
      <x/>
    </i>
    <i r="1">
      <x v="1881"/>
      <x v="577"/>
      <x v="3"/>
      <x/>
    </i>
    <i r="1">
      <x v="1885"/>
      <x v="582"/>
      <x v="3"/>
      <x/>
    </i>
    <i r="1">
      <x v="1886"/>
      <x v="586"/>
      <x v="3"/>
      <x/>
    </i>
    <i r="2">
      <x v="590"/>
      <x v="3"/>
      <x/>
    </i>
    <i r="1">
      <x v="1887"/>
      <x v="595"/>
      <x v="3"/>
      <x/>
    </i>
    <i r="1">
      <x v="1888"/>
      <x v="596"/>
      <x v="3"/>
      <x/>
    </i>
    <i r="2">
      <x v="597"/>
      <x v="3"/>
      <x/>
    </i>
    <i r="1">
      <x v="1890"/>
      <x v="5"/>
      <x v="3"/>
      <x/>
    </i>
    <i r="2">
      <x v="601"/>
      <x v="3"/>
      <x/>
    </i>
    <i r="2">
      <x v="602"/>
      <x v="3"/>
      <x/>
    </i>
    <i r="1">
      <x v="1891"/>
      <x v="604"/>
      <x v="3"/>
      <x/>
    </i>
    <i r="2">
      <x v="605"/>
      <x v="3"/>
      <x/>
    </i>
    <i r="1">
      <x v="1894"/>
      <x v="613"/>
      <x v="3"/>
      <x/>
    </i>
    <i t="default">
      <x v="219"/>
    </i>
    <i>
      <x v="220"/>
      <x v="1814"/>
      <x v="5"/>
      <x v="3"/>
      <x/>
    </i>
    <i r="2">
      <x v="216"/>
      <x v="3"/>
      <x/>
    </i>
    <i r="1">
      <x v="1815"/>
      <x v="217"/>
      <x v="3"/>
      <x/>
    </i>
    <i r="1">
      <x v="1823"/>
      <x v="235"/>
      <x v="3"/>
      <x/>
    </i>
    <i r="1">
      <x v="1841"/>
      <x v="328"/>
      <x v="3"/>
      <x/>
    </i>
    <i r="1">
      <x v="1886"/>
      <x v="589"/>
      <x v="3"/>
      <x/>
    </i>
    <i r="1">
      <x v="1891"/>
      <x v="607"/>
      <x v="3"/>
      <x/>
    </i>
    <i t="default">
      <x v="220"/>
    </i>
    <i>
      <x v="221"/>
      <x v="1825"/>
      <x v="246"/>
      <x v="3"/>
      <x/>
    </i>
    <i r="1">
      <x v="1826"/>
      <x v="256"/>
      <x v="3"/>
      <x/>
    </i>
    <i r="1">
      <x v="1827"/>
      <x v="258"/>
      <x v="3"/>
      <x/>
    </i>
    <i r="1">
      <x v="1828"/>
      <x v="259"/>
      <x v="3"/>
      <x/>
    </i>
    <i r="1">
      <x v="1831"/>
      <x v="145"/>
      <x v="3"/>
      <x/>
    </i>
    <i r="2">
      <x v="276"/>
      <x v="3"/>
      <x/>
    </i>
    <i r="1">
      <x v="1832"/>
      <x v="280"/>
      <x v="3"/>
      <x/>
    </i>
    <i r="2">
      <x v="285"/>
      <x v="3"/>
      <x/>
    </i>
    <i r="1">
      <x v="1833"/>
      <x v="288"/>
      <x v="3"/>
      <x/>
    </i>
    <i r="2">
      <x v="290"/>
      <x v="3"/>
      <x/>
    </i>
    <i r="2">
      <x v="297"/>
      <x v="3"/>
      <x/>
    </i>
    <i r="1">
      <x v="1834"/>
      <x v="301"/>
      <x v="3"/>
      <x/>
    </i>
    <i r="1">
      <x v="1837"/>
      <x v="304"/>
      <x v="3"/>
      <x/>
    </i>
    <i r="2">
      <x v="307"/>
      <x v="3"/>
      <x/>
    </i>
    <i r="2">
      <x v="308"/>
      <x v="3"/>
      <x/>
    </i>
    <i r="2">
      <x v="309"/>
      <x v="3"/>
      <x/>
    </i>
    <i r="1">
      <x v="1838"/>
      <x v="5"/>
      <x v="3"/>
      <x/>
    </i>
    <i r="2">
      <x v="320"/>
      <x v="3"/>
      <x/>
    </i>
    <i r="1">
      <x v="1841"/>
      <x v="328"/>
      <x v="3"/>
      <x/>
    </i>
    <i r="1">
      <x v="1843"/>
      <x v="332"/>
      <x v="3"/>
      <x/>
    </i>
    <i r="1">
      <x v="1851"/>
      <x v="383"/>
      <x v="3"/>
      <x/>
    </i>
    <i r="1">
      <x v="1852"/>
      <x v="387"/>
      <x v="3"/>
      <x/>
    </i>
    <i r="1">
      <x v="1855"/>
      <x v="400"/>
      <x v="3"/>
      <x/>
    </i>
    <i r="1">
      <x v="1859"/>
      <x v="441"/>
      <x v="3"/>
      <x/>
    </i>
    <i r="1">
      <x v="1869"/>
      <x v="530"/>
      <x v="3"/>
      <x/>
    </i>
    <i r="1">
      <x v="1883"/>
      <x v="580"/>
      <x v="3"/>
      <x/>
    </i>
    <i r="1">
      <x v="1889"/>
      <x v="598"/>
      <x v="3"/>
      <x/>
    </i>
    <i r="1">
      <x v="1891"/>
      <x v="607"/>
      <x v="3"/>
      <x/>
    </i>
    <i t="default">
      <x v="221"/>
    </i>
    <i>
      <x v="222"/>
      <x v="1833"/>
      <x v="297"/>
      <x v="3"/>
      <x/>
    </i>
    <i r="1">
      <x v="1834"/>
      <x v="301"/>
      <x v="3"/>
      <x/>
    </i>
    <i r="1">
      <x v="1838"/>
      <x v="5"/>
      <x v="3"/>
      <x/>
    </i>
    <i r="1">
      <x v="1841"/>
      <x v="328"/>
      <x v="3"/>
      <x/>
    </i>
    <i r="1">
      <x v="1852"/>
      <x v="387"/>
      <x v="3"/>
      <x/>
    </i>
    <i r="1">
      <x v="1856"/>
      <x v="412"/>
      <x v="3"/>
      <x/>
    </i>
    <i r="1">
      <x v="1876"/>
      <x v="558"/>
      <x v="3"/>
      <x/>
    </i>
    <i r="1">
      <x v="1878"/>
      <x v="565"/>
      <x v="3"/>
      <x/>
    </i>
    <i r="1">
      <x v="1883"/>
      <x v="580"/>
      <x v="3"/>
      <x/>
    </i>
    <i r="1">
      <x v="1890"/>
      <x v="5"/>
      <x v="3"/>
      <x/>
    </i>
    <i t="default">
      <x v="222"/>
    </i>
    <i>
      <x v="223"/>
      <x v="1759"/>
      <x v="145"/>
      <x v="3"/>
      <x/>
    </i>
    <i r="2">
      <x v="152"/>
      <x v="3"/>
      <x/>
    </i>
    <i r="2">
      <x v="153"/>
      <x v="3"/>
      <x/>
    </i>
    <i r="2">
      <x v="154"/>
      <x v="3"/>
      <x/>
    </i>
    <i r="2">
      <x v="156"/>
      <x v="3"/>
      <x/>
    </i>
    <i r="2">
      <x v="158"/>
      <x v="3"/>
      <x/>
    </i>
    <i r="1">
      <x v="1760"/>
      <x v="159"/>
      <x v="3"/>
      <x/>
    </i>
    <i r="2">
      <x v="160"/>
      <x v="3"/>
      <x/>
    </i>
    <i r="2">
      <x v="189"/>
      <x v="3"/>
      <x/>
    </i>
    <i r="1">
      <x v="1761"/>
      <x v="5"/>
      <x v="3"/>
      <x/>
    </i>
    <i r="2">
      <x v="161"/>
      <x v="3"/>
      <x/>
    </i>
    <i r="1">
      <x v="1762"/>
      <x v="152"/>
      <x v="3"/>
      <x/>
    </i>
    <i r="1">
      <x v="1785"/>
      <x v="183"/>
      <x v="3"/>
      <x/>
    </i>
    <i r="1">
      <x v="1822"/>
      <x v="230"/>
      <x v="3"/>
      <x/>
    </i>
    <i r="1">
      <x v="1839"/>
      <x v="324"/>
      <x v="3"/>
      <x/>
    </i>
    <i r="1">
      <x v="1841"/>
      <x v="328"/>
      <x v="3"/>
      <x/>
    </i>
    <i r="1">
      <x v="1891"/>
      <x v="607"/>
      <x v="3"/>
      <x/>
    </i>
    <i t="default">
      <x v="223"/>
    </i>
    <i>
      <x v="225"/>
      <x v="1894"/>
      <x v="3"/>
      <x v="3"/>
      <x/>
    </i>
    <i t="default">
      <x v="225"/>
    </i>
    <i t="grand">
      <x/>
    </i>
    <i/>
  </rowItems>
  <colItems count="1">
    <i/>
  </colItems>
  <dataFields count="1">
    <dataField name="Собрано по сборам" fld="4" baseField="3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117" firstHeaderRow="2" firstDataRow="2" firstDataCol="2" rowPageCount="1" colPageCount="1"/>
  <pivotFields count="5">
    <pivotField axis="axisRow" compact="0" outline="0" subtotalTop="0" showAll="0">
      <items count="115">
        <item m="1" x="69"/>
        <item m="1" x="52"/>
        <item m="1" x="94"/>
        <item m="1" x="112"/>
        <item m="1" x="93"/>
        <item m="1" x="106"/>
        <item m="1" x="88"/>
        <item x="51"/>
        <item m="1" x="84"/>
        <item m="1" x="60"/>
        <item m="1" x="73"/>
        <item m="1" x="71"/>
        <item m="1" x="70"/>
        <item m="1" x="72"/>
        <item m="1" x="100"/>
        <item m="1" x="78"/>
        <item m="1" x="95"/>
        <item m="1" x="80"/>
        <item m="1" x="64"/>
        <item m="1" x="79"/>
        <item m="1" x="92"/>
        <item m="1" x="108"/>
        <item m="1" x="104"/>
        <item m="1" x="87"/>
        <item m="1" x="86"/>
        <item m="1" x="58"/>
        <item m="1" x="63"/>
        <item m="1" x="55"/>
        <item m="1" x="59"/>
        <item m="1" x="56"/>
        <item m="1" x="101"/>
        <item m="1" x="54"/>
        <item m="1" x="97"/>
        <item m="1" x="66"/>
        <item m="1" x="67"/>
        <item m="1" x="99"/>
        <item m="1" x="90"/>
        <item m="1" x="62"/>
        <item m="1" x="91"/>
        <item m="1" x="107"/>
        <item m="1" x="89"/>
        <item m="1" x="61"/>
        <item m="1" x="103"/>
        <item m="1" x="74"/>
        <item m="1" x="102"/>
        <item m="1" x="85"/>
        <item m="1" x="98"/>
        <item m="1" x="96"/>
        <item m="1" x="53"/>
        <item m="1" x="82"/>
        <item m="1" x="81"/>
        <item m="1" x="68"/>
        <item m="1" x="113"/>
        <item m="1" x="111"/>
        <item m="1" x="77"/>
        <item m="1" x="65"/>
        <item m="1" x="110"/>
        <item m="1" x="109"/>
        <item m="1" x="76"/>
        <item m="1" x="105"/>
        <item m="1" x="75"/>
        <item m="1" x="83"/>
        <item m="1" x="57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compact="0" outline="0" subtotalTop="0" showAll="0">
      <items count="73">
        <item m="1" x="67"/>
        <item m="1" x="40"/>
        <item m="1" x="37"/>
        <item m="1" x="57"/>
        <item m="1" x="58"/>
        <item m="1" x="45"/>
        <item x="35"/>
        <item m="1" x="68"/>
        <item m="1" x="60"/>
        <item m="1" x="47"/>
        <item m="1" x="63"/>
        <item m="1" x="44"/>
        <item m="1" x="54"/>
        <item m="1" x="55"/>
        <item m="1" x="69"/>
        <item m="1" x="53"/>
        <item x="4"/>
        <item m="1" x="38"/>
        <item m="1" x="50"/>
        <item m="1" x="59"/>
        <item m="1" x="41"/>
        <item x="8"/>
        <item m="1" x="52"/>
        <item m="1" x="49"/>
        <item m="1" x="70"/>
        <item m="1" x="66"/>
        <item m="1" x="71"/>
        <item m="1" x="36"/>
        <item m="1" x="62"/>
        <item m="1" x="64"/>
        <item m="1" x="46"/>
        <item m="1" x="56"/>
        <item m="1" x="61"/>
        <item m="1" x="48"/>
        <item m="1" x="39"/>
        <item x="7"/>
        <item m="1" x="42"/>
        <item x="1"/>
        <item m="1" x="65"/>
        <item m="1" x="43"/>
        <item x="2"/>
        <item x="5"/>
        <item x="0"/>
        <item x="3"/>
        <item x="6"/>
        <item x="9"/>
        <item x="10"/>
        <item x="11"/>
        <item x="12"/>
        <item x="13"/>
        <item m="1" x="5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compact="0" outline="0" subtotalTop="0" showAll="0"/>
    <pivotField axis="axisPage" compact="0" outline="0" subtotalTop="0" showAll="0">
      <items count="10">
        <item x="0"/>
        <item x="4"/>
        <item x="3"/>
        <item x="2"/>
        <item x="7"/>
        <item m="1" x="8"/>
        <item x="1"/>
        <item x="5"/>
        <item x="6"/>
        <item t="default"/>
      </items>
    </pivotField>
    <pivotField dataField="1" compact="0" outline="0" subtotalTop="0" showAll="0"/>
  </pivotFields>
  <rowFields count="2">
    <field x="1"/>
    <field x="0"/>
  </rowFields>
  <rowItems count="113">
    <i>
      <x v="6"/>
      <x v="7"/>
    </i>
    <i t="default">
      <x v="6"/>
    </i>
    <i>
      <x v="16"/>
      <x v="65"/>
    </i>
    <i r="1">
      <x v="70"/>
    </i>
    <i t="default">
      <x v="16"/>
    </i>
    <i>
      <x v="21"/>
      <x v="69"/>
    </i>
    <i t="default">
      <x v="21"/>
    </i>
    <i>
      <x v="35"/>
      <x v="68"/>
    </i>
    <i t="default">
      <x v="35"/>
    </i>
    <i>
      <x v="37"/>
      <x v="63"/>
    </i>
    <i r="1">
      <x v="65"/>
    </i>
    <i t="default">
      <x v="37"/>
    </i>
    <i>
      <x v="40"/>
      <x v="63"/>
    </i>
    <i r="1">
      <x v="65"/>
    </i>
    <i r="1">
      <x v="68"/>
    </i>
    <i r="1">
      <x v="77"/>
    </i>
    <i r="1">
      <x v="78"/>
    </i>
    <i r="1">
      <x v="86"/>
    </i>
    <i r="1">
      <x v="88"/>
    </i>
    <i r="1">
      <x v="99"/>
    </i>
    <i t="default">
      <x v="40"/>
    </i>
    <i>
      <x v="41"/>
      <x v="66"/>
    </i>
    <i r="1">
      <x v="67"/>
    </i>
    <i t="default">
      <x v="41"/>
    </i>
    <i>
      <x v="42"/>
      <x v="63"/>
    </i>
    <i r="1">
      <x v="74"/>
    </i>
    <i t="default">
      <x v="42"/>
    </i>
    <i>
      <x v="43"/>
      <x v="64"/>
    </i>
    <i r="1">
      <x v="73"/>
    </i>
    <i t="default">
      <x v="43"/>
    </i>
    <i>
      <x v="44"/>
      <x v="66"/>
    </i>
    <i t="default">
      <x v="44"/>
    </i>
    <i>
      <x v="45"/>
      <x v="70"/>
    </i>
    <i r="1">
      <x v="74"/>
    </i>
    <i r="1">
      <x v="102"/>
    </i>
    <i t="default">
      <x v="45"/>
    </i>
    <i>
      <x v="46"/>
      <x v="70"/>
    </i>
    <i r="1">
      <x v="71"/>
    </i>
    <i r="1">
      <x v="72"/>
    </i>
    <i t="default">
      <x v="46"/>
    </i>
    <i>
      <x v="47"/>
      <x v="70"/>
    </i>
    <i t="default">
      <x v="47"/>
    </i>
    <i>
      <x v="48"/>
      <x v="70"/>
    </i>
    <i r="1">
      <x v="75"/>
    </i>
    <i t="default">
      <x v="48"/>
    </i>
    <i>
      <x v="49"/>
      <x v="72"/>
    </i>
    <i t="default">
      <x v="49"/>
    </i>
    <i>
      <x v="51"/>
      <x v="73"/>
    </i>
    <i r="1">
      <x v="78"/>
    </i>
    <i r="1">
      <x v="103"/>
    </i>
    <i r="1">
      <x v="111"/>
    </i>
    <i t="default">
      <x v="51"/>
    </i>
    <i>
      <x v="52"/>
      <x v="76"/>
    </i>
    <i r="1">
      <x v="79"/>
    </i>
    <i r="1">
      <x v="80"/>
    </i>
    <i r="1">
      <x v="81"/>
    </i>
    <i t="default">
      <x v="52"/>
    </i>
    <i>
      <x v="53"/>
      <x v="77"/>
    </i>
    <i r="1">
      <x v="82"/>
    </i>
    <i t="default">
      <x v="53"/>
    </i>
    <i>
      <x v="54"/>
      <x v="77"/>
    </i>
    <i t="default">
      <x v="54"/>
    </i>
    <i>
      <x v="55"/>
      <x v="83"/>
    </i>
    <i r="1">
      <x v="84"/>
    </i>
    <i r="1">
      <x v="85"/>
    </i>
    <i r="1">
      <x v="88"/>
    </i>
    <i r="1">
      <x v="89"/>
    </i>
    <i r="1">
      <x v="90"/>
    </i>
    <i t="default">
      <x v="55"/>
    </i>
    <i>
      <x v="56"/>
      <x v="87"/>
    </i>
    <i r="1">
      <x v="92"/>
    </i>
    <i r="1">
      <x v="93"/>
    </i>
    <i r="1">
      <x v="102"/>
    </i>
    <i t="default">
      <x v="56"/>
    </i>
    <i>
      <x v="57"/>
      <x v="91"/>
    </i>
    <i t="default">
      <x v="57"/>
    </i>
    <i>
      <x v="58"/>
      <x v="93"/>
    </i>
    <i t="default">
      <x v="58"/>
    </i>
    <i>
      <x v="59"/>
      <x v="94"/>
    </i>
    <i t="default">
      <x v="59"/>
    </i>
    <i>
      <x v="60"/>
      <x v="95"/>
    </i>
    <i t="default">
      <x v="60"/>
    </i>
    <i>
      <x v="61"/>
      <x v="96"/>
    </i>
    <i t="default">
      <x v="61"/>
    </i>
    <i>
      <x v="62"/>
      <x v="96"/>
    </i>
    <i t="default">
      <x v="62"/>
    </i>
    <i>
      <x v="63"/>
      <x v="97"/>
    </i>
    <i r="1">
      <x v="101"/>
    </i>
    <i t="default">
      <x v="63"/>
    </i>
    <i>
      <x v="64"/>
      <x v="98"/>
    </i>
    <i t="default">
      <x v="64"/>
    </i>
    <i>
      <x v="65"/>
      <x v="100"/>
    </i>
    <i r="1">
      <x v="113"/>
    </i>
    <i t="default">
      <x v="65"/>
    </i>
    <i>
      <x v="66"/>
      <x v="102"/>
    </i>
    <i r="1">
      <x v="103"/>
    </i>
    <i t="default">
      <x v="66"/>
    </i>
    <i>
      <x v="67"/>
      <x v="104"/>
    </i>
    <i r="1">
      <x v="105"/>
    </i>
    <i r="1">
      <x v="107"/>
    </i>
    <i r="1">
      <x v="108"/>
    </i>
    <i t="default">
      <x v="67"/>
    </i>
    <i>
      <x v="68"/>
      <x v="106"/>
    </i>
    <i t="default">
      <x v="68"/>
    </i>
    <i>
      <x v="69"/>
      <x v="109"/>
    </i>
    <i r="1">
      <x v="110"/>
    </i>
    <i r="1">
      <x v="112"/>
    </i>
    <i t="default">
      <x v="69"/>
    </i>
    <i>
      <x v="70"/>
      <x v="113"/>
    </i>
    <i t="default">
      <x v="70"/>
    </i>
    <i>
      <x v="71"/>
      <x v="113"/>
    </i>
    <i t="default">
      <x v="71"/>
    </i>
    <i t="grand">
      <x/>
    </i>
  </rowItems>
  <colItems count="1">
    <i/>
  </colItems>
  <pageFields count="1">
    <pageField fld="3" hier="0"/>
  </pageFields>
  <dataFields count="1">
    <dataField name="Сумма по полю Сумма платежа" fld="4" baseField="1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23" firstHeaderRow="2" firstDataRow="2" firstDataCol="2"/>
  <pivotFields count="6">
    <pivotField axis="axisRow" compact="0" outline="0" subtotalTop="0" showAll="0" defaultSubtotal="0">
      <items count="172">
        <item m="1" x="99"/>
        <item m="1" x="76"/>
        <item m="1" x="15"/>
        <item m="1" x="47"/>
        <item m="1" x="123"/>
        <item m="1" x="102"/>
        <item m="1" x="86"/>
        <item x="14"/>
        <item m="1" x="141"/>
        <item m="1" x="26"/>
        <item m="1" x="157"/>
        <item m="1" x="150"/>
        <item m="1" x="44"/>
        <item m="1" x="61"/>
        <item m="1" x="158"/>
        <item m="1" x="93"/>
        <item m="1" x="31"/>
        <item m="1" x="104"/>
        <item m="1" x="65"/>
        <item m="1" x="70"/>
        <item m="1" x="169"/>
        <item m="1" x="109"/>
        <item m="1" x="165"/>
        <item m="1" x="27"/>
        <item m="1" x="135"/>
        <item m="1" x="50"/>
        <item m="1" x="151"/>
        <item m="1" x="124"/>
        <item m="1" x="16"/>
        <item m="1" x="170"/>
        <item m="1" x="68"/>
        <item m="1" x="52"/>
        <item m="1" x="39"/>
        <item m="1" x="36"/>
        <item m="1" x="23"/>
        <item m="1" x="32"/>
        <item m="1" x="90"/>
        <item m="1" x="40"/>
        <item m="1" x="77"/>
        <item m="1" x="142"/>
        <item m="1" x="98"/>
        <item m="1" x="131"/>
        <item m="1" x="163"/>
        <item m="1" x="148"/>
        <item m="1" x="62"/>
        <item m="1" x="41"/>
        <item m="1" x="30"/>
        <item m="1" x="155"/>
        <item m="1" x="117"/>
        <item m="1" x="28"/>
        <item m="1" x="167"/>
        <item m="1" x="53"/>
        <item m="1" x="128"/>
        <item m="1" x="118"/>
        <item m="1" x="106"/>
        <item m="1" x="136"/>
        <item m="1" x="87"/>
        <item m="1" x="78"/>
        <item m="1" x="73"/>
        <item m="1" x="80"/>
        <item m="1" x="58"/>
        <item m="1" x="51"/>
        <item m="1" x="56"/>
        <item m="1" x="94"/>
        <item m="1" x="37"/>
        <item m="1" x="166"/>
        <item m="1" x="126"/>
        <item m="1" x="110"/>
        <item m="1" x="132"/>
        <item m="1" x="159"/>
        <item m="1" x="33"/>
        <item m="1" x="101"/>
        <item m="1" x="105"/>
        <item m="1" x="54"/>
        <item m="1" x="121"/>
        <item m="1" x="45"/>
        <item m="1" x="42"/>
        <item m="1" x="59"/>
        <item m="1" x="46"/>
        <item m="1" x="24"/>
        <item m="1" x="137"/>
        <item m="1" x="168"/>
        <item m="1" x="63"/>
        <item m="1" x="88"/>
        <item m="1" x="66"/>
        <item m="1" x="17"/>
        <item m="1" x="112"/>
        <item m="1" x="38"/>
        <item m="1" x="171"/>
        <item m="1" x="81"/>
        <item m="1" x="69"/>
        <item m="1" x="103"/>
        <item m="1" x="91"/>
        <item m="1" x="161"/>
        <item m="1" x="143"/>
        <item m="1" x="19"/>
        <item m="1" x="145"/>
        <item m="1" x="138"/>
        <item m="1" x="107"/>
        <item m="1" x="89"/>
        <item m="1" x="95"/>
        <item m="1" x="97"/>
        <item m="1" x="113"/>
        <item m="1" x="127"/>
        <item m="1" x="29"/>
        <item m="1" x="18"/>
        <item m="1" x="83"/>
        <item m="1" x="48"/>
        <item m="1" x="111"/>
        <item m="1" x="43"/>
        <item m="1" x="108"/>
        <item m="1" x="153"/>
        <item m="1" x="67"/>
        <item m="1" x="129"/>
        <item m="1" x="114"/>
        <item m="1" x="119"/>
        <item m="1" x="25"/>
        <item m="1" x="49"/>
        <item m="1" x="139"/>
        <item m="1" x="21"/>
        <item m="1" x="125"/>
        <item m="1" x="75"/>
        <item m="1" x="82"/>
        <item m="1" x="71"/>
        <item m="1" x="74"/>
        <item m="1" x="122"/>
        <item m="1" x="133"/>
        <item m="1" x="152"/>
        <item m="1" x="154"/>
        <item m="1" x="146"/>
        <item m="1" x="134"/>
        <item m="1" x="64"/>
        <item m="1" x="164"/>
        <item m="1" x="149"/>
        <item m="1" x="60"/>
        <item m="1" x="55"/>
        <item m="1" x="84"/>
        <item m="1" x="115"/>
        <item m="1" x="147"/>
        <item m="1" x="140"/>
        <item m="1" x="72"/>
        <item m="1" x="96"/>
        <item m="1" x="162"/>
        <item m="1" x="57"/>
        <item m="1" x="20"/>
        <item m="1" x="160"/>
        <item m="1" x="116"/>
        <item m="1" x="92"/>
        <item m="1" x="144"/>
        <item m="1" x="79"/>
        <item m="1" x="34"/>
        <item m="1" x="130"/>
        <item m="1" x="120"/>
        <item m="1" x="100"/>
        <item m="1" x="85"/>
        <item m="1" x="35"/>
        <item m="1" x="22"/>
        <item m="1" x="156"/>
        <item x="1"/>
        <item x="0"/>
        <item x="2"/>
        <item x="3"/>
        <item x="5"/>
        <item x="6"/>
        <item x="8"/>
        <item x="7"/>
        <item x="9"/>
        <item x="10"/>
        <item x="11"/>
        <item x="13"/>
        <item x="4"/>
        <item x="12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5"/>
    <field x="0"/>
  </rowFields>
  <rowItems count="19">
    <i>
      <x/>
      <x v="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t="default">
      <x/>
    </i>
    <i>
      <x v="1"/>
      <x v="7"/>
    </i>
    <i t="default">
      <x v="1"/>
    </i>
    <i t="grand">
      <x/>
    </i>
  </rowItems>
  <colItems count="1">
    <i/>
  </colItems>
  <dataFields count="1">
    <dataField name="На уставную деятельность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B3:C6" firstHeaderRow="1" firstDataRow="1" firstDataCol="1"/>
  <pivotFields count="7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 defaultSubtotal="0">
      <items count="2">
        <item x="0"/>
        <item x="1"/>
      </items>
    </pivotField>
    <pivotField axis="axisRow" showAll="0">
      <items count="3">
        <item sd="0" x="0"/>
        <item sd="0" x="1"/>
        <item t="default"/>
      </items>
    </pivotField>
  </pivotFields>
  <rowFields count="4">
    <field x="6"/>
    <field x="0"/>
    <field x="5"/>
    <field x="1"/>
  </rowFields>
  <rowItems count="3">
    <i>
      <x/>
    </i>
    <i>
      <x v="1"/>
    </i>
    <i t="grand">
      <x/>
    </i>
  </rowItems>
  <colItems count="1">
    <i/>
  </colItems>
  <dataFields count="1">
    <dataField name="Сумма по полю Сумма" fld="4" baseField="6" baseItem="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1"/>
  <sheetViews>
    <sheetView tabSelected="1" zoomScalePageLayoutView="0" workbookViewId="0" topLeftCell="C1">
      <selection activeCell="H56" sqref="H56"/>
    </sheetView>
  </sheetViews>
  <sheetFormatPr defaultColWidth="9.140625" defaultRowHeight="12.75"/>
  <cols>
    <col min="1" max="1" width="32.140625" style="0" customWidth="1"/>
    <col min="2" max="2" width="14.7109375" style="0" customWidth="1"/>
    <col min="3" max="3" width="53.7109375" style="0" customWidth="1"/>
    <col min="4" max="4" width="18.421875" style="0" customWidth="1"/>
    <col min="5" max="5" width="16.57421875" style="0" customWidth="1"/>
    <col min="6" max="6" width="20.57421875" style="0" customWidth="1"/>
    <col min="7" max="7" width="26.140625" style="0" customWidth="1"/>
    <col min="8" max="8" width="23.28125" style="0" customWidth="1"/>
    <col min="9" max="9" width="10.57421875" style="0" customWidth="1"/>
  </cols>
  <sheetData>
    <row r="1" spans="2:8" ht="38.25">
      <c r="B1" s="125" t="s">
        <v>102</v>
      </c>
      <c r="C1" s="118" t="s">
        <v>41</v>
      </c>
      <c r="D1" s="117" t="s">
        <v>40</v>
      </c>
      <c r="E1" s="117" t="s">
        <v>0</v>
      </c>
      <c r="F1" s="117" t="s">
        <v>18</v>
      </c>
      <c r="G1" s="117" t="s">
        <v>38</v>
      </c>
      <c r="H1" s="125" t="s">
        <v>48</v>
      </c>
    </row>
    <row r="2" spans="2:8" ht="12.75">
      <c r="B2" s="122">
        <f>973.7+9885.6</f>
        <v>10859.300000000001</v>
      </c>
      <c r="C2" s="111" t="s">
        <v>104</v>
      </c>
      <c r="D2" s="110"/>
      <c r="E2" s="108"/>
      <c r="F2" s="110"/>
      <c r="G2" s="113">
        <f>GETPIVOTDATA("Сумма платежа",'Отчет расходы 2022'!$A$3,"Сбор","На лечение Дмитрия Шевчука - сборы 2019, 2020, 2021")</f>
        <v>10859.3</v>
      </c>
      <c r="H2" s="131">
        <f>B2-G2</f>
        <v>0</v>
      </c>
    </row>
    <row r="3" spans="2:8" ht="12.75">
      <c r="B3" s="122">
        <f>62400.4+2001+7500</f>
        <v>71901.4</v>
      </c>
      <c r="C3" s="111" t="s">
        <v>103</v>
      </c>
      <c r="D3" s="110"/>
      <c r="E3" s="108"/>
      <c r="F3" s="110"/>
      <c r="G3" s="113"/>
      <c r="H3" s="131">
        <f>B3-G3</f>
        <v>71901.4</v>
      </c>
    </row>
    <row r="4" spans="2:8" ht="12.75">
      <c r="B4" s="122">
        <f>4620+29760</f>
        <v>34380</v>
      </c>
      <c r="C4" s="111" t="s">
        <v>105</v>
      </c>
      <c r="D4" s="110"/>
      <c r="E4" s="108"/>
      <c r="F4" s="110"/>
      <c r="G4" s="113"/>
      <c r="H4" s="131">
        <f>B4-G4</f>
        <v>34380</v>
      </c>
    </row>
    <row r="5" spans="2:8" ht="12.75">
      <c r="B5" s="122">
        <v>48387</v>
      </c>
      <c r="C5" s="119" t="s">
        <v>107</v>
      </c>
      <c r="D5" s="110"/>
      <c r="E5" s="108"/>
      <c r="F5" s="110"/>
      <c r="G5" s="113"/>
      <c r="H5" s="131">
        <f>B5-G5</f>
        <v>48387</v>
      </c>
    </row>
    <row r="6" spans="2:8" ht="12.75">
      <c r="B6" s="122">
        <v>12920.88</v>
      </c>
      <c r="C6" s="119" t="s">
        <v>108</v>
      </c>
      <c r="D6" s="110"/>
      <c r="E6" s="108"/>
      <c r="F6" s="110"/>
      <c r="G6" s="113"/>
      <c r="H6" s="131">
        <f>B6-G6</f>
        <v>12920.88</v>
      </c>
    </row>
    <row r="7" spans="2:8" ht="12.75">
      <c r="B7" s="122">
        <v>10915.33</v>
      </c>
      <c r="C7" s="119" t="s">
        <v>106</v>
      </c>
      <c r="D7" s="110"/>
      <c r="E7" s="108"/>
      <c r="F7" s="110"/>
      <c r="G7" s="113">
        <f>GETPIVOTDATA("Сумма платежа",'Отчет расходы 2022'!$A$3,"Сбор","На лечение Миши Бугаева - сбор 2021 года ")</f>
        <v>10915.33</v>
      </c>
      <c r="H7" s="131">
        <f aca="true" t="shared" si="0" ref="H7:H27">B7-G7</f>
        <v>0</v>
      </c>
    </row>
    <row r="8" spans="2:8" ht="12.75">
      <c r="B8" s="122">
        <v>4432.6</v>
      </c>
      <c r="C8" s="111" t="s">
        <v>58</v>
      </c>
      <c r="D8" s="110"/>
      <c r="E8" s="108"/>
      <c r="F8" s="110"/>
      <c r="G8" s="113">
        <f>GETPIVOTDATA("Сумма платежа",'Отчет расходы 2022'!$A$3,"Сбор","На лечение Людмилы Лебедевой - 2021 сбор 1")</f>
        <v>4432.6</v>
      </c>
      <c r="H8" s="131">
        <f t="shared" si="0"/>
        <v>0</v>
      </c>
    </row>
    <row r="9" spans="2:8" ht="12.75">
      <c r="B9" s="122">
        <v>137195.5</v>
      </c>
      <c r="C9" s="111" t="s">
        <v>67</v>
      </c>
      <c r="D9" s="110"/>
      <c r="E9" s="108"/>
      <c r="F9" s="110"/>
      <c r="G9" s="113">
        <f>GETPIVOTDATA("Сумма платежа",'Отчет расходы 2022'!$A$3,"Сбор","На лечение Даши Ждановой - 2021 сбор 1")</f>
        <v>82024</v>
      </c>
      <c r="H9" s="131">
        <f t="shared" si="0"/>
        <v>55171.5</v>
      </c>
    </row>
    <row r="10" spans="2:8" ht="12.75">
      <c r="B10" s="122">
        <v>4248</v>
      </c>
      <c r="C10" s="111" t="s">
        <v>68</v>
      </c>
      <c r="D10" s="110"/>
      <c r="E10" s="108"/>
      <c r="F10" s="110"/>
      <c r="G10" s="113"/>
      <c r="H10" s="131">
        <f t="shared" si="0"/>
        <v>4248</v>
      </c>
    </row>
    <row r="11" spans="2:8" ht="12.75">
      <c r="B11" s="122">
        <v>108750</v>
      </c>
      <c r="C11" s="111" t="s">
        <v>69</v>
      </c>
      <c r="D11" s="110"/>
      <c r="E11" s="108"/>
      <c r="F11" s="110"/>
      <c r="G11" s="113"/>
      <c r="H11" s="131">
        <f t="shared" si="0"/>
        <v>108750</v>
      </c>
    </row>
    <row r="12" spans="2:8" ht="12.75">
      <c r="B12" s="122">
        <v>7622</v>
      </c>
      <c r="C12" s="111" t="s">
        <v>70</v>
      </c>
      <c r="D12" s="110"/>
      <c r="E12" s="108"/>
      <c r="F12" s="110"/>
      <c r="G12" s="113"/>
      <c r="H12" s="131">
        <f t="shared" si="0"/>
        <v>7622</v>
      </c>
    </row>
    <row r="13" spans="2:8" ht="12.75">
      <c r="B13" s="122">
        <v>16147</v>
      </c>
      <c r="C13" s="111" t="s">
        <v>73</v>
      </c>
      <c r="D13" s="110"/>
      <c r="E13" s="108"/>
      <c r="F13" s="110"/>
      <c r="G13" s="113">
        <f>GETPIVOTDATA("Сумма платежа",'Отчет расходы 2022'!$A$3,"Сбор","На лечение Людмилы и Артёма Лебедевых - сбор 1 - 2021")</f>
        <v>16843.2</v>
      </c>
      <c r="H13" s="131">
        <f t="shared" si="0"/>
        <v>-696.2000000000007</v>
      </c>
    </row>
    <row r="14" spans="2:8" ht="12.75">
      <c r="B14" s="122">
        <v>10224.1</v>
      </c>
      <c r="C14" s="119" t="s">
        <v>74</v>
      </c>
      <c r="D14" s="110"/>
      <c r="E14" s="108"/>
      <c r="F14" s="110"/>
      <c r="G14" s="113"/>
      <c r="H14" s="131">
        <f t="shared" si="0"/>
        <v>10224.1</v>
      </c>
    </row>
    <row r="15" spans="2:8" ht="12.75">
      <c r="B15" s="122">
        <v>11606.98</v>
      </c>
      <c r="C15" s="119" t="s">
        <v>75</v>
      </c>
      <c r="D15" s="110"/>
      <c r="E15" s="108"/>
      <c r="F15" s="110"/>
      <c r="G15" s="113">
        <f>GETPIVOTDATA("Сумма платежа",'Отчет расходы 2022'!$A$3,"Сбор","На лечение Вики и Кати Гнездиловой - 2021 сбор 1")</f>
        <v>11500</v>
      </c>
      <c r="H15" s="131">
        <f t="shared" si="0"/>
        <v>106.97999999999956</v>
      </c>
    </row>
    <row r="16" spans="2:8" ht="12.75">
      <c r="B16" s="122">
        <v>56000</v>
      </c>
      <c r="C16" s="111" t="s">
        <v>79</v>
      </c>
      <c r="D16" s="110"/>
      <c r="E16" s="108"/>
      <c r="F16" s="110"/>
      <c r="G16" s="113"/>
      <c r="H16" s="131">
        <f t="shared" si="0"/>
        <v>56000</v>
      </c>
    </row>
    <row r="17" spans="2:8" ht="12.75">
      <c r="B17" s="110">
        <v>300000</v>
      </c>
      <c r="C17" s="111" t="s">
        <v>80</v>
      </c>
      <c r="D17" s="110"/>
      <c r="E17" s="108"/>
      <c r="F17" s="110"/>
      <c r="G17" s="113">
        <f>GETPIVOTDATA("Сумма платежа",'Отчет расходы 2022'!$A$3,"Сбор","На лечение Киры Соколовой - 2021 сбор 1")</f>
        <v>221073.58</v>
      </c>
      <c r="H17" s="131">
        <f t="shared" si="0"/>
        <v>78926.42000000001</v>
      </c>
    </row>
    <row r="18" spans="2:8" ht="12.75">
      <c r="B18" s="110">
        <v>480000</v>
      </c>
      <c r="C18" s="111" t="s">
        <v>81</v>
      </c>
      <c r="D18" s="110"/>
      <c r="E18" s="108"/>
      <c r="F18" s="110"/>
      <c r="G18" s="113">
        <f>GETPIVOTDATA("Сумма платежа",'Отчет расходы 2022'!$A$3,"Сбор","На лечение Андрея Белого - сбор 1 - 2021")</f>
        <v>481000</v>
      </c>
      <c r="H18" s="134">
        <f t="shared" si="0"/>
        <v>-1000</v>
      </c>
    </row>
    <row r="19" spans="2:8" ht="12.75">
      <c r="B19" s="122">
        <v>2102</v>
      </c>
      <c r="C19" s="111" t="s">
        <v>82</v>
      </c>
      <c r="D19" s="110"/>
      <c r="E19" s="108"/>
      <c r="F19" s="110"/>
      <c r="G19" s="113"/>
      <c r="H19" s="131">
        <f t="shared" si="0"/>
        <v>2102</v>
      </c>
    </row>
    <row r="20" spans="2:8" ht="12.75">
      <c r="B20" s="122">
        <v>14217</v>
      </c>
      <c r="C20" s="111" t="s">
        <v>83</v>
      </c>
      <c r="D20" s="110"/>
      <c r="E20" s="108"/>
      <c r="F20" s="110"/>
      <c r="G20" s="113">
        <f>GETPIVOTDATA("Сумма платежа",'Отчет расходы 2022'!$A$3,"Сбор","На лечение Максима Маслова - 2021 сбор 1")</f>
        <v>3058</v>
      </c>
      <c r="H20" s="131">
        <f t="shared" si="0"/>
        <v>11159</v>
      </c>
    </row>
    <row r="21" spans="2:8" ht="12.75">
      <c r="B21" s="110">
        <v>100000</v>
      </c>
      <c r="C21" s="111" t="s">
        <v>93</v>
      </c>
      <c r="D21" s="110"/>
      <c r="E21" s="108"/>
      <c r="F21" s="110"/>
      <c r="G21" s="113">
        <f>GETPIVOTDATA("Сумма платежа",'Отчет расходы 2022'!$A$3,"Сбор","На лечение Андрея Грушина - сбор 1 - 2021")</f>
        <v>100000</v>
      </c>
      <c r="H21" s="131">
        <f t="shared" si="0"/>
        <v>0</v>
      </c>
    </row>
    <row r="22" spans="2:8" ht="12.75">
      <c r="B22" s="110">
        <v>10000</v>
      </c>
      <c r="C22" s="111" t="s">
        <v>94</v>
      </c>
      <c r="D22" s="110"/>
      <c r="E22" s="108"/>
      <c r="F22" s="110"/>
      <c r="G22" s="113"/>
      <c r="H22" s="131">
        <f t="shared" si="0"/>
        <v>10000</v>
      </c>
    </row>
    <row r="23" spans="2:8" ht="12.75">
      <c r="B23" s="110">
        <v>140000</v>
      </c>
      <c r="C23" s="111" t="s">
        <v>95</v>
      </c>
      <c r="D23" s="110"/>
      <c r="E23" s="108"/>
      <c r="F23" s="110"/>
      <c r="G23" s="113">
        <f>GETPIVOTDATA("Сумма платежа",'Отчет расходы 2022'!$A$3,"Сбор","На лечение Артёма Лебедева - 2021 сбор 2")</f>
        <v>100821</v>
      </c>
      <c r="H23" s="131">
        <f t="shared" si="0"/>
        <v>39179</v>
      </c>
    </row>
    <row r="24" spans="2:8" ht="12.75">
      <c r="B24" s="110">
        <v>4704</v>
      </c>
      <c r="C24" s="119" t="s">
        <v>96</v>
      </c>
      <c r="D24" s="110"/>
      <c r="E24" s="110">
        <f>GETPIVOTDATA("Сумма",$A$66,"Назначение платежа","Анфиса Трубицына - сбор 2 - 2021")</f>
        <v>71000</v>
      </c>
      <c r="F24" s="110"/>
      <c r="G24" s="113">
        <f>GETPIVOTDATA("Сумма платежа",'Отчет расходы 2022'!$A$3,"Сбор","На лечение Анфисы Трубицыной - сбор 2 - 2021")</f>
        <v>30664</v>
      </c>
      <c r="H24" s="131">
        <f>B24+E24-G24</f>
        <v>45040</v>
      </c>
    </row>
    <row r="25" spans="2:8" ht="12.75">
      <c r="B25" s="122"/>
      <c r="C25" s="119"/>
      <c r="D25" s="110"/>
      <c r="E25" s="108"/>
      <c r="F25" s="110"/>
      <c r="G25" s="113"/>
      <c r="H25" s="131">
        <f t="shared" si="0"/>
        <v>0</v>
      </c>
    </row>
    <row r="26" spans="2:8" ht="12.75">
      <c r="B26" s="122">
        <v>1825569.35</v>
      </c>
      <c r="C26" s="119" t="s">
        <v>915</v>
      </c>
      <c r="D26" s="110"/>
      <c r="E26" s="108"/>
      <c r="F26" s="110"/>
      <c r="G26" s="113">
        <f>GETPIVOTDATA("Сумма платежа",'Отчет расходы 2022'!$A$3,"Сбор","На марафон ""Ты нам нужен!""")</f>
        <v>1143880</v>
      </c>
      <c r="H26" s="131">
        <f t="shared" si="0"/>
        <v>681689.3500000001</v>
      </c>
    </row>
    <row r="27" spans="2:8" ht="12.75">
      <c r="B27" s="122">
        <v>13448.68</v>
      </c>
      <c r="C27" s="111" t="s">
        <v>30</v>
      </c>
      <c r="D27" s="110"/>
      <c r="E27" s="108"/>
      <c r="F27" s="110"/>
      <c r="G27" s="113"/>
      <c r="H27" s="131">
        <f t="shared" si="0"/>
        <v>13448.68</v>
      </c>
    </row>
    <row r="28" spans="2:8" ht="12.75">
      <c r="B28" s="122"/>
      <c r="C28" s="111"/>
      <c r="D28" s="110"/>
      <c r="E28" s="108"/>
      <c r="F28" s="110"/>
      <c r="G28" s="113"/>
      <c r="H28" s="131"/>
    </row>
    <row r="29" spans="2:8" ht="12.75">
      <c r="B29" s="121" t="s">
        <v>101</v>
      </c>
      <c r="C29" s="111"/>
      <c r="D29" s="110"/>
      <c r="E29" s="108"/>
      <c r="F29" s="110"/>
      <c r="G29" s="113"/>
      <c r="H29" s="131"/>
    </row>
    <row r="30" spans="2:8" ht="12.75">
      <c r="B30" s="121"/>
      <c r="C30" s="111" t="s">
        <v>111</v>
      </c>
      <c r="D30" s="110">
        <v>20000</v>
      </c>
      <c r="E30" s="151">
        <f>GETPIVOTDATA("Сумма",$A$66,"Назначение платежа","Никита Дегтяров - сбор 1 - 2022")</f>
        <v>20000</v>
      </c>
      <c r="F30" s="110">
        <f aca="true" t="shared" si="1" ref="F30:F38">D30-E30</f>
        <v>0</v>
      </c>
      <c r="G30" s="113">
        <f>GETPIVOTDATA("Сумма платежа",'Отчет расходы 2022'!$A$3,"Сбор","На лечение Никиты Дегтярова - 2022 сбор 1")</f>
        <v>17000</v>
      </c>
      <c r="H30" s="142">
        <f aca="true" t="shared" si="2" ref="H30:H37">E30-G30</f>
        <v>3000</v>
      </c>
    </row>
    <row r="31" spans="2:8" ht="12.75">
      <c r="B31" s="121"/>
      <c r="C31" s="111" t="s">
        <v>163</v>
      </c>
      <c r="D31" s="110">
        <v>260000</v>
      </c>
      <c r="E31" s="151">
        <f>GETPIVOTDATA("Сумма",$A$66,"Назначение платежа","Андрей Грушин - сбор 1 - 2022")</f>
        <v>260000</v>
      </c>
      <c r="F31" s="110">
        <f t="shared" si="1"/>
        <v>0</v>
      </c>
      <c r="G31" s="113">
        <f>GETPIVOTDATA("Сумма платежа",'Отчет расходы 2022'!$A$3,"Сбор","На лечение Андрея Грушина - 2022 сбор 1")</f>
        <v>197486</v>
      </c>
      <c r="H31" s="142">
        <f t="shared" si="2"/>
        <v>62514</v>
      </c>
    </row>
    <row r="32" spans="2:8" ht="12.75">
      <c r="B32" s="121"/>
      <c r="C32" s="111" t="s">
        <v>176</v>
      </c>
      <c r="D32" s="110">
        <v>150000</v>
      </c>
      <c r="E32" s="151">
        <f>GETPIVOTDATA("Сумма",$A$66,"Назначение платежа","Алексей Журенков - сбор 1 - 2022")</f>
        <v>150000</v>
      </c>
      <c r="F32" s="110">
        <f t="shared" si="1"/>
        <v>0</v>
      </c>
      <c r="G32" s="113">
        <f>GETPIVOTDATA("Сумма платежа",'Отчет расходы 2022'!$A$3,"Сбор","На лечение Алексея Журенкова - 2022 сбор 1")</f>
        <v>27336</v>
      </c>
      <c r="H32" s="142">
        <f t="shared" si="2"/>
        <v>122664</v>
      </c>
    </row>
    <row r="33" spans="2:8" ht="12.75">
      <c r="B33" s="121"/>
      <c r="C33" s="111" t="s">
        <v>188</v>
      </c>
      <c r="D33" s="110">
        <v>110000</v>
      </c>
      <c r="E33" s="151">
        <f>GETPIVOTDATA("Сумма",$A$66,"Назначение платежа","Дмитрий Шевчук - сбор 1 - 2022")</f>
        <v>110000</v>
      </c>
      <c r="F33" s="110">
        <f t="shared" si="1"/>
        <v>0</v>
      </c>
      <c r="G33" s="113">
        <f>GETPIVOTDATA("Сумма платежа",'Отчет расходы 2022'!$A$3,"Сбор","На лечение Дмитрия Шевчука - 2022 сбор 1")</f>
        <v>40263.4</v>
      </c>
      <c r="H33" s="142">
        <f t="shared" si="2"/>
        <v>69736.6</v>
      </c>
    </row>
    <row r="34" spans="2:8" ht="12.75">
      <c r="B34" s="121"/>
      <c r="C34" s="111" t="s">
        <v>196</v>
      </c>
      <c r="D34" s="110">
        <v>20000</v>
      </c>
      <c r="E34" s="151">
        <f>GETPIVOTDATA("Сумма",$A$66,"Назначение платежа","Узлова Маша - сбор 1 - 2022")</f>
        <v>20000.000000000004</v>
      </c>
      <c r="F34" s="110">
        <f t="shared" si="1"/>
        <v>0</v>
      </c>
      <c r="G34" s="113">
        <f>GETPIVOTDATA("Сумма платежа",'Отчет расходы 2022'!$A$3,"Сбор","На лечение Маши Узловой - 2022 сбор 1")</f>
        <v>15200</v>
      </c>
      <c r="H34" s="142">
        <f t="shared" si="2"/>
        <v>4800.000000000004</v>
      </c>
    </row>
    <row r="35" spans="2:8" ht="12.75">
      <c r="B35" s="121"/>
      <c r="C35" s="111" t="s">
        <v>235</v>
      </c>
      <c r="D35" s="110">
        <v>200000</v>
      </c>
      <c r="E35" s="151">
        <f>GETPIVOTDATA("Сумма",$A$66,"Назначение платежа","Карина Агаева - сбор 1 - 2022")</f>
        <v>200000</v>
      </c>
      <c r="F35" s="110">
        <f t="shared" si="1"/>
        <v>0</v>
      </c>
      <c r="G35" s="113">
        <f>GETPIVOTDATA("Сумма платежа",'Отчет расходы 2022'!$A$3,"Сбор","На лечение Карины Агаевой - 2022 сбор 2")</f>
        <v>201320</v>
      </c>
      <c r="H35" s="142">
        <f t="shared" si="2"/>
        <v>-1320</v>
      </c>
    </row>
    <row r="36" spans="2:8" ht="12.75">
      <c r="B36" s="121"/>
      <c r="C36" s="111" t="s">
        <v>236</v>
      </c>
      <c r="D36" s="110">
        <v>50000</v>
      </c>
      <c r="E36" s="151">
        <f>GETPIVOTDATA("Сумма",$A$66,"Назначение платежа","Никита Дегтяров - сбор 2 - 2022")</f>
        <v>50000</v>
      </c>
      <c r="F36" s="110">
        <f t="shared" si="1"/>
        <v>0</v>
      </c>
      <c r="G36" s="113">
        <f>GETPIVOTDATA("Сумма платежа",'Отчет расходы 2022'!$A$3,"Сбор","На лечение Никиты Дегтярова - 2022 сбор 2")</f>
        <v>101067</v>
      </c>
      <c r="H36" s="142">
        <f t="shared" si="2"/>
        <v>-51067</v>
      </c>
    </row>
    <row r="37" spans="2:8" ht="12.75">
      <c r="B37" s="121"/>
      <c r="C37" s="111" t="s">
        <v>237</v>
      </c>
      <c r="D37" s="110">
        <v>135000</v>
      </c>
      <c r="E37" s="151">
        <f>GETPIVOTDATA("Сумма",$A$66,"Назначение платежа","Людмила Лебедева - сбор 2 - 2022")</f>
        <v>135000</v>
      </c>
      <c r="F37" s="110">
        <f t="shared" si="1"/>
        <v>0</v>
      </c>
      <c r="G37" s="113">
        <f>GETPIVOTDATA("Сумма платежа",'Отчет расходы 2022'!$A$3,"Сбор","На лечение Людмилы Лебедевой - 2022 сбор 1")</f>
        <v>132251</v>
      </c>
      <c r="H37" s="142">
        <f t="shared" si="2"/>
        <v>2749</v>
      </c>
    </row>
    <row r="38" spans="2:8" ht="12.75">
      <c r="B38" s="121"/>
      <c r="C38" s="111" t="s">
        <v>245</v>
      </c>
      <c r="D38" s="110">
        <v>200720</v>
      </c>
      <c r="E38" s="151">
        <f>GETPIVOTDATA("Сумма",$A$66,"Назначение платежа","Дмитрий Шевчук - сбор 2- 2022")</f>
        <v>200720</v>
      </c>
      <c r="F38" s="110">
        <f t="shared" si="1"/>
        <v>0</v>
      </c>
      <c r="G38" s="113">
        <f>GETPIVOTDATA("Сумма платежа",'Отчет расходы 2022'!$A$3,"Сбор","На лечение Дмитрия Шевчука - 2022 сбор 2")</f>
        <v>200720</v>
      </c>
      <c r="H38" s="142">
        <f>E38-G38+4131.96</f>
        <v>4131.96</v>
      </c>
    </row>
    <row r="39" spans="2:8" ht="12.75">
      <c r="B39" s="121"/>
      <c r="C39" s="111" t="s">
        <v>322</v>
      </c>
      <c r="D39" s="110">
        <v>115000</v>
      </c>
      <c r="E39" s="151">
        <f>GETPIVOTDATA("Сумма",$A$66,"Назначение платежа","Николь Леонтьева - сбор 1- 2022")</f>
        <v>115000</v>
      </c>
      <c r="F39" s="110">
        <f aca="true" t="shared" si="3" ref="F39:F44">D39-E39</f>
        <v>0</v>
      </c>
      <c r="G39" s="113">
        <f>GETPIVOTDATA("Сумма платежа",'Отчет расходы 2022'!$A$3,"Сбор","На лечение Николь Леонтьевой - 2022 сбор 1")</f>
        <v>115000</v>
      </c>
      <c r="H39" s="142">
        <f>E39-G39+35168.04</f>
        <v>35168.04</v>
      </c>
    </row>
    <row r="40" spans="2:8" ht="12.75">
      <c r="B40" s="121"/>
      <c r="C40" s="111" t="s">
        <v>323</v>
      </c>
      <c r="D40" s="110">
        <v>120000</v>
      </c>
      <c r="E40" s="151">
        <f>GETPIVOTDATA("Сумма",$A$66,"Назначение платежа","Маша Матюшичева - сбор 1 - 2022")</f>
        <v>120000</v>
      </c>
      <c r="F40" s="110">
        <f t="shared" si="3"/>
        <v>0</v>
      </c>
      <c r="G40" s="113"/>
      <c r="H40" s="142">
        <f>E40-G40</f>
        <v>120000</v>
      </c>
    </row>
    <row r="41" spans="2:8" ht="12.75">
      <c r="B41" s="121"/>
      <c r="C41" s="111" t="s">
        <v>335</v>
      </c>
      <c r="D41" s="110">
        <v>200000</v>
      </c>
      <c r="E41" s="151">
        <f>GETPIVOTDATA("Сумма",$A$66,"Назначение платежа","Никита Дегтяров - сбор 3 - 2022")</f>
        <v>200000</v>
      </c>
      <c r="F41" s="110">
        <f t="shared" si="3"/>
        <v>0</v>
      </c>
      <c r="G41" s="113">
        <f>GETPIVOTDATA("Сумма платежа",'Отчет расходы 2022'!$A$3,"Сбор","На лечение Никиты Дегтярова - 2022 сбор 3")</f>
        <v>50885</v>
      </c>
      <c r="H41" s="142">
        <f>E41-G41</f>
        <v>149115</v>
      </c>
    </row>
    <row r="42" spans="2:8" ht="12.75">
      <c r="B42" s="121"/>
      <c r="C42" s="111" t="s">
        <v>336</v>
      </c>
      <c r="D42" s="110">
        <v>347600</v>
      </c>
      <c r="E42" s="151">
        <f>GETPIVOTDATA("Сумма",$A$66,"Назначение платежа","Иван Тельминов - сбор 1 - 2022 ")</f>
        <v>39300</v>
      </c>
      <c r="F42" s="110">
        <f t="shared" si="3"/>
        <v>308300</v>
      </c>
      <c r="G42" s="113"/>
      <c r="H42" s="142">
        <f>E42-G42-4131.96-35168.04</f>
        <v>0</v>
      </c>
    </row>
    <row r="43" spans="2:8" ht="12.75">
      <c r="B43" s="121"/>
      <c r="C43" s="111" t="s">
        <v>389</v>
      </c>
      <c r="D43" s="110">
        <v>120000</v>
      </c>
      <c r="E43" s="151">
        <f>GETPIVOTDATA("Сумма",$A$66,"Назначение платежа","Ольга Шумель - сбор 1 - 2022")</f>
        <v>120000</v>
      </c>
      <c r="F43" s="110">
        <f t="shared" si="3"/>
        <v>0</v>
      </c>
      <c r="G43" s="113">
        <f>GETPIVOTDATA("Сумма платежа",'Отчет расходы 2022'!$A$3,"Сбор","На лечение Ольги Шумель - 2022 сбор 1")</f>
        <v>25320</v>
      </c>
      <c r="H43" s="142">
        <f>E43-G43</f>
        <v>94680</v>
      </c>
    </row>
    <row r="44" spans="2:8" ht="12.75">
      <c r="B44" s="121"/>
      <c r="C44" s="111" t="s">
        <v>391</v>
      </c>
      <c r="D44" s="110">
        <v>120000</v>
      </c>
      <c r="E44" s="151">
        <f>GETPIVOTDATA("Сумма",$A$66,"Назначение платежа","Виталий Саприн - сбор 1 - 2022")</f>
        <v>120000</v>
      </c>
      <c r="F44" s="110">
        <f t="shared" si="3"/>
        <v>0</v>
      </c>
      <c r="G44" s="113">
        <f>GETPIVOTDATA("Сумма платежа",'Отчет расходы 2022'!$A$3,"Сбор","На лечение Виталия Саприна - 2022 сбор 1")</f>
        <v>81500</v>
      </c>
      <c r="H44" s="142">
        <f>E44-G44</f>
        <v>38500</v>
      </c>
    </row>
    <row r="45" spans="2:8" ht="12.75">
      <c r="B45" s="121"/>
      <c r="C45" s="111" t="s">
        <v>654</v>
      </c>
      <c r="D45" s="110">
        <v>120000</v>
      </c>
      <c r="E45" s="151">
        <f>GETPIVOTDATA("Сумма",$A$66,"Назначение платежа","Максим Шевцов - сбор 1- 2022")</f>
        <v>120000</v>
      </c>
      <c r="F45" s="110">
        <f aca="true" t="shared" si="4" ref="F45:F50">D45-E45</f>
        <v>0</v>
      </c>
      <c r="G45" s="113">
        <f>GETPIVOTDATA("Сумма платежа",'Отчет расходы 2022'!$A$3,"Сбор","На лечение Максима Шевцова - 2022 сбор 1")</f>
        <v>23682</v>
      </c>
      <c r="H45" s="142"/>
    </row>
    <row r="46" spans="2:8" ht="12.75">
      <c r="B46" s="121"/>
      <c r="C46" s="111" t="s">
        <v>411</v>
      </c>
      <c r="D46" s="110">
        <v>300000</v>
      </c>
      <c r="E46" s="151">
        <f>GETPIVOTDATA("Сумма",$A$66,"Назначение платежа","Слава Маркин - сбор 1- 2022")</f>
        <v>300000</v>
      </c>
      <c r="F46" s="110">
        <f t="shared" si="4"/>
        <v>0</v>
      </c>
      <c r="G46" s="113">
        <f>GETPIVOTDATA("Сумма платежа",'Отчет расходы 2022'!$A$3,"Сбор","На лечение Славы Маркина - 2022 сбор 1")</f>
        <v>43660</v>
      </c>
      <c r="H46" s="142">
        <f aca="true" t="shared" si="5" ref="H46:H53">E46-G46</f>
        <v>256340</v>
      </c>
    </row>
    <row r="47" spans="2:8" ht="12.75">
      <c r="B47" s="121"/>
      <c r="C47" s="111" t="s">
        <v>412</v>
      </c>
      <c r="D47" s="110">
        <v>154000</v>
      </c>
      <c r="E47" s="151">
        <f>GETPIVOTDATA("Сумма",$A$66,"Назначение платежа","Артём Горчаков - сбор 1 - 2022")</f>
        <v>154000</v>
      </c>
      <c r="F47" s="110">
        <f t="shared" si="4"/>
        <v>0</v>
      </c>
      <c r="G47" s="113">
        <f>GETPIVOTDATA("Сумма платежа",'Отчет расходы 2022'!$A$3,"Сбор","На лечение Артёма Горчакова - 2022 сбор 1")</f>
        <v>154000</v>
      </c>
      <c r="H47" s="142">
        <f t="shared" si="5"/>
        <v>0</v>
      </c>
    </row>
    <row r="48" spans="2:8" ht="12.75">
      <c r="B48" s="121"/>
      <c r="C48" s="119" t="s">
        <v>413</v>
      </c>
      <c r="D48" s="110">
        <v>31000</v>
      </c>
      <c r="E48" s="151">
        <f>GETPIVOTDATA("Сумма",$A$66,"Назначение платежа","Миша Бугаев - сбор 1 - 2022")</f>
        <v>31000</v>
      </c>
      <c r="F48" s="110">
        <f t="shared" si="4"/>
        <v>0</v>
      </c>
      <c r="G48" s="113">
        <f>GETPIVOTDATA("Сумма платежа",'Отчет расходы 2022'!$A$3,"Сбор","На лечение Миши Бугаева - 2022 сбор 1")</f>
        <v>19715.15</v>
      </c>
      <c r="H48" s="142">
        <f t="shared" si="5"/>
        <v>11284.849999999999</v>
      </c>
    </row>
    <row r="49" spans="2:8" ht="12.75">
      <c r="B49" s="121"/>
      <c r="C49" s="119" t="s">
        <v>450</v>
      </c>
      <c r="D49" s="110">
        <v>616200</v>
      </c>
      <c r="E49" s="151">
        <f>GETPIVOTDATA("Сумма",$A$66,"Назначение платежа","Даша Тюкавкина - сбор 1- 2022")</f>
        <v>616200</v>
      </c>
      <c r="F49" s="110">
        <f t="shared" si="4"/>
        <v>0</v>
      </c>
      <c r="G49" s="113">
        <f>GETPIVOTDATA("Сумма платежа",'Отчет расходы 2022'!$A$3,"Сбор","На лечение Даши Тюкавкиной - 2022 сбор 1")</f>
        <v>400000</v>
      </c>
      <c r="H49" s="142">
        <f t="shared" si="5"/>
        <v>216200</v>
      </c>
    </row>
    <row r="50" spans="2:8" ht="12.75">
      <c r="B50" s="121"/>
      <c r="C50" s="119" t="s">
        <v>473</v>
      </c>
      <c r="D50" s="110">
        <v>45000</v>
      </c>
      <c r="E50" s="151">
        <f>GETPIVOTDATA("Сумма",$A$66,"Назначение платежа","Мартин Бельгер - сбор 1 - 2022")</f>
        <v>45000</v>
      </c>
      <c r="F50" s="110">
        <f t="shared" si="4"/>
        <v>0</v>
      </c>
      <c r="G50" s="113">
        <f>GETPIVOTDATA("Сумма платежа",'Отчет расходы 2022'!$A$3,"Сбор","На лечение Мартина Бельгера - 2022 сбор 1")</f>
        <v>23700</v>
      </c>
      <c r="H50" s="142">
        <f t="shared" si="5"/>
        <v>21300</v>
      </c>
    </row>
    <row r="51" spans="2:8" ht="12.75">
      <c r="B51" s="121"/>
      <c r="C51" s="111" t="s">
        <v>504</v>
      </c>
      <c r="D51" s="110">
        <v>135000</v>
      </c>
      <c r="E51" s="151">
        <f>GETPIVOTDATA("Сумма",$A$66,"Назначение платежа","Людмила и Артём Лебедевы - 2022 сбор 1")</f>
        <v>135000</v>
      </c>
      <c r="F51" s="110">
        <f>D51-E51</f>
        <v>0</v>
      </c>
      <c r="G51" s="113">
        <f>GETPIVOTDATA("Сумма платежа",'Отчет расходы 2022'!$A$3,"Сбор","На лечение Людмилы и Артёма Лебедевых - 2022 сбор 1")</f>
        <v>93148</v>
      </c>
      <c r="H51" s="142">
        <f t="shared" si="5"/>
        <v>41852</v>
      </c>
    </row>
    <row r="52" spans="2:8" ht="12.75">
      <c r="B52" s="121"/>
      <c r="C52" s="111" t="s">
        <v>558</v>
      </c>
      <c r="D52" s="110">
        <v>450000</v>
      </c>
      <c r="E52" s="151">
        <f>GETPIVOTDATA("Сумма",$A$66,"Назначение платежа","Рома Щабло - сбор 1- 2022")</f>
        <v>450000</v>
      </c>
      <c r="F52" s="110">
        <f>D52-E52</f>
        <v>0</v>
      </c>
      <c r="G52" s="113">
        <f>GETPIVOTDATA("Сумма платежа",'Отчет расходы 2022'!$A$3,"Сбор","На лечение Ромы Щабло - 2022 сбор 1")</f>
        <v>228500</v>
      </c>
      <c r="H52" s="142">
        <f t="shared" si="5"/>
        <v>221500</v>
      </c>
    </row>
    <row r="53" spans="2:8" ht="12.75">
      <c r="B53" s="121"/>
      <c r="C53" s="111" t="s">
        <v>609</v>
      </c>
      <c r="D53" s="110">
        <v>28000</v>
      </c>
      <c r="E53" s="151">
        <f>GETPIVOTDATA("Сумма",$A$66,"Назначение платежа","Андрей Грушин - сбор 2 - 2022")</f>
        <v>28000</v>
      </c>
      <c r="F53" s="110">
        <f>D53-E53</f>
        <v>0</v>
      </c>
      <c r="G53" s="113"/>
      <c r="H53" s="142">
        <f t="shared" si="5"/>
        <v>28000</v>
      </c>
    </row>
    <row r="54" spans="2:8" ht="12.75">
      <c r="B54" s="121"/>
      <c r="C54" s="111" t="s">
        <v>966</v>
      </c>
      <c r="D54" s="110">
        <v>55000</v>
      </c>
      <c r="E54" s="151">
        <f>GETPIVOTDATA("Сумма",$A$66,"Назначение платежа","Злата Морозова - сбор 1- 2022")</f>
        <v>55000</v>
      </c>
      <c r="F54" s="110">
        <f>D54-E54</f>
        <v>0</v>
      </c>
      <c r="G54" s="113"/>
      <c r="H54" s="142">
        <f>E54-G54</f>
        <v>55000</v>
      </c>
    </row>
    <row r="55" spans="2:8" ht="12.75">
      <c r="B55" s="121"/>
      <c r="C55" s="111"/>
      <c r="D55" s="110"/>
      <c r="E55" s="151"/>
      <c r="F55" s="110"/>
      <c r="G55" s="113"/>
      <c r="H55" s="142"/>
    </row>
    <row r="56" spans="2:8" ht="12.75">
      <c r="B56" s="121"/>
      <c r="C56" s="119" t="s">
        <v>513</v>
      </c>
      <c r="D56" s="110">
        <v>3082384.85</v>
      </c>
      <c r="E56" s="151">
        <f>GETPIVOTDATA("Сумма",$A$66,"Назначение платежа","На марафон ""Ты нам нужен!"" 2022")</f>
        <v>3082384.85</v>
      </c>
      <c r="F56" s="110">
        <f>D56-E56</f>
        <v>0</v>
      </c>
      <c r="G56" s="113">
        <f>GETPIVOTDATA("Сумма платежа",'Отчет расходы 2022'!$A$3,"Сбор","""Ты нам нужен!"" 2022")</f>
        <v>63430</v>
      </c>
      <c r="H56" s="142">
        <f>E56-G56</f>
        <v>3018954.85</v>
      </c>
    </row>
    <row r="57" spans="2:8" ht="12.75">
      <c r="B57" s="121"/>
      <c r="C57" s="119" t="s">
        <v>285</v>
      </c>
      <c r="D57" s="110">
        <v>2062922</v>
      </c>
      <c r="E57" s="151">
        <f>GETPIVOTDATA("Сумма",$A$66,"Назначение платежа","Проект КреаЛОФТ")</f>
        <v>2062922</v>
      </c>
      <c r="F57" s="110">
        <f>D57-E57</f>
        <v>0</v>
      </c>
      <c r="G57" s="113">
        <v>1238100</v>
      </c>
      <c r="H57" s="142">
        <f>E57-G57</f>
        <v>824822</v>
      </c>
    </row>
    <row r="58" spans="2:8" ht="12.75">
      <c r="B58" s="111"/>
      <c r="C58" s="119" t="s">
        <v>52</v>
      </c>
      <c r="D58" s="109">
        <v>800000</v>
      </c>
      <c r="E58" s="152">
        <f>GETPIVOTDATA("Сумма",$A$66,"Назначение платежа","Проект Цветы жизни")</f>
        <v>162271.98</v>
      </c>
      <c r="F58" s="112">
        <f>D58-E58</f>
        <v>637728.02</v>
      </c>
      <c r="G58" s="113">
        <v>248331.4</v>
      </c>
      <c r="H58" s="114">
        <f>E58-G58</f>
        <v>-86059.41999999998</v>
      </c>
    </row>
    <row r="59" spans="2:8" ht="12.75">
      <c r="B59" s="111"/>
      <c r="C59" s="111" t="s">
        <v>30</v>
      </c>
      <c r="D59" s="110">
        <v>542964.91</v>
      </c>
      <c r="E59" s="152">
        <f>GETPIVOTDATA("Сумма",$A$66,"Назначение платежа","Фонд экстренной помощи")</f>
        <v>542964.9100000001</v>
      </c>
      <c r="F59" s="112">
        <f>D59-E59</f>
        <v>0</v>
      </c>
      <c r="G59" s="113"/>
      <c r="H59" s="114">
        <f>E59-G59</f>
        <v>542964.9100000001</v>
      </c>
    </row>
    <row r="60" spans="2:8" ht="12.75">
      <c r="B60" s="111"/>
      <c r="C60" s="111"/>
      <c r="D60" s="111"/>
      <c r="E60" s="111"/>
      <c r="F60" s="111"/>
      <c r="G60" s="111"/>
      <c r="H60" s="132"/>
    </row>
    <row r="61" spans="2:9" ht="12.75">
      <c r="B61" s="120"/>
      <c r="C61" s="118" t="s">
        <v>39</v>
      </c>
      <c r="D61" s="115">
        <f>SUM(D30:D60)</f>
        <v>10590791.76</v>
      </c>
      <c r="E61" s="115">
        <f>SUM(E24:E60)</f>
        <v>9715763.74</v>
      </c>
      <c r="F61" s="115">
        <f>SUM(F30:F60)</f>
        <v>946028.02</v>
      </c>
      <c r="G61" s="116">
        <f>SUM(G2:G59)</f>
        <v>5958685.96</v>
      </c>
      <c r="H61" s="133">
        <f>SUM(H2:H60)</f>
        <v>7096390.9</v>
      </c>
      <c r="I61" s="138"/>
    </row>
    <row r="62" ht="12.75">
      <c r="F62" s="61"/>
    </row>
    <row r="63" spans="3:6" ht="27" customHeight="1">
      <c r="C63" s="154" t="s">
        <v>28</v>
      </c>
      <c r="D63" s="154"/>
      <c r="E63" s="154"/>
      <c r="F63" s="154"/>
    </row>
    <row r="64" ht="12.75">
      <c r="H64" s="138"/>
    </row>
    <row r="66" spans="1:6" ht="12.75">
      <c r="A66" s="84" t="s">
        <v>44</v>
      </c>
      <c r="B66" s="85"/>
      <c r="C66" s="85"/>
      <c r="D66" s="85"/>
      <c r="E66" s="85"/>
      <c r="F66" s="86"/>
    </row>
    <row r="67" spans="1:6" ht="12.75">
      <c r="A67" s="84" t="s">
        <v>1</v>
      </c>
      <c r="B67" s="84" t="s">
        <v>2</v>
      </c>
      <c r="C67" s="84" t="s">
        <v>3</v>
      </c>
      <c r="D67" s="84" t="s">
        <v>4</v>
      </c>
      <c r="E67" s="84" t="s">
        <v>5</v>
      </c>
      <c r="F67" s="86" t="s">
        <v>8</v>
      </c>
    </row>
    <row r="68" spans="1:6" ht="12.75">
      <c r="A68" s="87" t="s">
        <v>6</v>
      </c>
      <c r="B68" s="85"/>
      <c r="C68" s="85"/>
      <c r="D68" s="85"/>
      <c r="E68" s="85"/>
      <c r="F68" s="88"/>
    </row>
    <row r="69" spans="1:6" ht="12.75">
      <c r="A69" s="87" t="s">
        <v>42</v>
      </c>
      <c r="B69" s="90">
        <v>44571</v>
      </c>
      <c r="C69" s="87" t="s">
        <v>156</v>
      </c>
      <c r="D69" s="87" t="s">
        <v>6</v>
      </c>
      <c r="E69" s="87" t="s">
        <v>6</v>
      </c>
      <c r="F69" s="88">
        <v>31</v>
      </c>
    </row>
    <row r="70" spans="1:6" ht="13.5" customHeight="1">
      <c r="A70" s="89"/>
      <c r="B70" s="90">
        <v>44574</v>
      </c>
      <c r="C70" s="87" t="s">
        <v>116</v>
      </c>
      <c r="D70" s="87" t="s">
        <v>6</v>
      </c>
      <c r="E70" s="87" t="s">
        <v>6</v>
      </c>
      <c r="F70" s="88">
        <v>4</v>
      </c>
    </row>
    <row r="71" spans="1:6" ht="9.75" customHeight="1">
      <c r="A71" s="89"/>
      <c r="B71" s="90">
        <v>44581</v>
      </c>
      <c r="C71" s="87" t="s">
        <v>157</v>
      </c>
      <c r="D71" s="87" t="s">
        <v>6</v>
      </c>
      <c r="E71" s="87" t="s">
        <v>6</v>
      </c>
      <c r="F71" s="88">
        <v>100</v>
      </c>
    </row>
    <row r="72" spans="1:6" ht="15" customHeight="1">
      <c r="A72" s="89"/>
      <c r="B72" s="90">
        <v>44589</v>
      </c>
      <c r="C72" s="87" t="s">
        <v>131</v>
      </c>
      <c r="D72" s="87" t="s">
        <v>6</v>
      </c>
      <c r="E72" s="87" t="s">
        <v>6</v>
      </c>
      <c r="F72" s="88">
        <v>3</v>
      </c>
    </row>
    <row r="73" spans="1:6" ht="15" customHeight="1">
      <c r="A73" s="89"/>
      <c r="B73" s="90">
        <v>44592</v>
      </c>
      <c r="C73" s="87" t="s">
        <v>154</v>
      </c>
      <c r="D73" s="87" t="s">
        <v>6</v>
      </c>
      <c r="E73" s="87" t="s">
        <v>6</v>
      </c>
      <c r="F73" s="88">
        <v>200</v>
      </c>
    </row>
    <row r="74" spans="1:6" ht="15" customHeight="1">
      <c r="A74" s="89"/>
      <c r="B74" s="90">
        <v>44599</v>
      </c>
      <c r="C74" s="87" t="s">
        <v>170</v>
      </c>
      <c r="D74" s="87" t="s">
        <v>6</v>
      </c>
      <c r="E74" s="87" t="s">
        <v>6</v>
      </c>
      <c r="F74" s="88">
        <v>4</v>
      </c>
    </row>
    <row r="75" spans="1:6" ht="15" customHeight="1">
      <c r="A75" s="89"/>
      <c r="B75" s="90">
        <v>44600</v>
      </c>
      <c r="C75" s="87" t="s">
        <v>173</v>
      </c>
      <c r="D75" s="87" t="s">
        <v>6</v>
      </c>
      <c r="E75" s="87" t="s">
        <v>6</v>
      </c>
      <c r="F75" s="88">
        <v>5</v>
      </c>
    </row>
    <row r="76" spans="1:6" ht="15" customHeight="1">
      <c r="A76" s="89"/>
      <c r="B76" s="90">
        <v>44602</v>
      </c>
      <c r="C76" s="87" t="s">
        <v>174</v>
      </c>
      <c r="D76" s="87" t="s">
        <v>6</v>
      </c>
      <c r="E76" s="87" t="s">
        <v>6</v>
      </c>
      <c r="F76" s="88">
        <v>31</v>
      </c>
    </row>
    <row r="77" spans="1:6" ht="15" customHeight="1">
      <c r="A77" s="89"/>
      <c r="B77" s="90">
        <v>44608</v>
      </c>
      <c r="C77" s="87" t="s">
        <v>173</v>
      </c>
      <c r="D77" s="87" t="s">
        <v>6</v>
      </c>
      <c r="E77" s="87" t="s">
        <v>6</v>
      </c>
      <c r="F77" s="88">
        <v>2</v>
      </c>
    </row>
    <row r="78" spans="1:6" ht="15" customHeight="1">
      <c r="A78" s="89"/>
      <c r="B78" s="90">
        <v>44613</v>
      </c>
      <c r="C78" s="87" t="s">
        <v>187</v>
      </c>
      <c r="D78" s="87" t="s">
        <v>6</v>
      </c>
      <c r="E78" s="87" t="s">
        <v>6</v>
      </c>
      <c r="F78" s="88">
        <v>100</v>
      </c>
    </row>
    <row r="79" spans="1:6" ht="15" customHeight="1">
      <c r="A79" s="89"/>
      <c r="B79" s="90">
        <v>44630</v>
      </c>
      <c r="C79" s="87" t="s">
        <v>241</v>
      </c>
      <c r="D79" s="87" t="s">
        <v>6</v>
      </c>
      <c r="E79" s="87" t="s">
        <v>6</v>
      </c>
      <c r="F79" s="88">
        <v>31</v>
      </c>
    </row>
    <row r="80" spans="1:6" ht="15" customHeight="1">
      <c r="A80" s="89"/>
      <c r="B80" s="90">
        <v>44641</v>
      </c>
      <c r="C80" s="87" t="s">
        <v>270</v>
      </c>
      <c r="D80" s="87" t="s">
        <v>6</v>
      </c>
      <c r="E80" s="87" t="s">
        <v>6</v>
      </c>
      <c r="F80" s="88">
        <v>100</v>
      </c>
    </row>
    <row r="81" spans="1:6" ht="15" customHeight="1">
      <c r="A81" s="89"/>
      <c r="B81" s="90">
        <v>44647</v>
      </c>
      <c r="C81" s="87" t="s">
        <v>301</v>
      </c>
      <c r="D81" s="87" t="s">
        <v>6</v>
      </c>
      <c r="E81" s="87" t="s">
        <v>6</v>
      </c>
      <c r="F81" s="88">
        <v>12</v>
      </c>
    </row>
    <row r="82" spans="1:6" ht="15" customHeight="1">
      <c r="A82" s="89"/>
      <c r="B82" s="90">
        <v>44687</v>
      </c>
      <c r="C82" s="87" t="s">
        <v>363</v>
      </c>
      <c r="D82" s="87" t="s">
        <v>6</v>
      </c>
      <c r="E82" s="87" t="s">
        <v>6</v>
      </c>
      <c r="F82" s="88">
        <v>10000</v>
      </c>
    </row>
    <row r="83" spans="1:6" ht="15" customHeight="1">
      <c r="A83" s="89"/>
      <c r="B83" s="90">
        <v>44693</v>
      </c>
      <c r="C83" s="87" t="s">
        <v>365</v>
      </c>
      <c r="D83" s="87" t="s">
        <v>6</v>
      </c>
      <c r="E83" s="87" t="s">
        <v>6</v>
      </c>
      <c r="F83" s="88">
        <v>31</v>
      </c>
    </row>
    <row r="84" spans="1:6" ht="15" customHeight="1">
      <c r="A84" s="89"/>
      <c r="B84" s="90">
        <v>44703</v>
      </c>
      <c r="C84" s="87" t="s">
        <v>375</v>
      </c>
      <c r="D84" s="87" t="s">
        <v>6</v>
      </c>
      <c r="E84" s="87" t="s">
        <v>6</v>
      </c>
      <c r="F84" s="88">
        <v>8400</v>
      </c>
    </row>
    <row r="85" spans="1:6" ht="15" customHeight="1">
      <c r="A85" s="89"/>
      <c r="B85" s="89"/>
      <c r="C85" s="87" t="s">
        <v>376</v>
      </c>
      <c r="D85" s="87" t="s">
        <v>6</v>
      </c>
      <c r="E85" s="87" t="s">
        <v>6</v>
      </c>
      <c r="F85" s="88">
        <v>30880</v>
      </c>
    </row>
    <row r="86" spans="1:6" ht="15" customHeight="1">
      <c r="A86" s="89"/>
      <c r="B86" s="90">
        <v>44704</v>
      </c>
      <c r="C86" s="87" t="s">
        <v>377</v>
      </c>
      <c r="D86" s="87" t="s">
        <v>6</v>
      </c>
      <c r="E86" s="87" t="s">
        <v>6</v>
      </c>
      <c r="F86" s="88">
        <v>13.98</v>
      </c>
    </row>
    <row r="87" spans="1:6" ht="15" customHeight="1">
      <c r="A87" s="89"/>
      <c r="B87" s="89"/>
      <c r="C87" s="87" t="s">
        <v>378</v>
      </c>
      <c r="D87" s="87" t="s">
        <v>6</v>
      </c>
      <c r="E87" s="87" t="s">
        <v>6</v>
      </c>
      <c r="F87" s="88">
        <v>100</v>
      </c>
    </row>
    <row r="88" spans="1:6" ht="15" customHeight="1">
      <c r="A88" s="89"/>
      <c r="B88" s="90">
        <v>44722</v>
      </c>
      <c r="C88" s="87" t="s">
        <v>396</v>
      </c>
      <c r="D88" s="87" t="s">
        <v>6</v>
      </c>
      <c r="E88" s="87" t="s">
        <v>6</v>
      </c>
      <c r="F88" s="88">
        <v>10000</v>
      </c>
    </row>
    <row r="89" spans="1:6" ht="15" customHeight="1">
      <c r="A89" s="89"/>
      <c r="B89" s="90">
        <v>44784</v>
      </c>
      <c r="C89" s="87" t="s">
        <v>456</v>
      </c>
      <c r="D89" s="87" t="s">
        <v>6</v>
      </c>
      <c r="E89" s="87" t="s">
        <v>6</v>
      </c>
      <c r="F89" s="88">
        <v>31</v>
      </c>
    </row>
    <row r="90" spans="1:6" ht="15" customHeight="1">
      <c r="A90" s="89"/>
      <c r="B90" s="90">
        <v>44795</v>
      </c>
      <c r="C90" s="87" t="s">
        <v>469</v>
      </c>
      <c r="D90" s="87" t="s">
        <v>6</v>
      </c>
      <c r="E90" s="87" t="s">
        <v>6</v>
      </c>
      <c r="F90" s="88">
        <v>10000</v>
      </c>
    </row>
    <row r="91" spans="1:6" ht="15" customHeight="1">
      <c r="A91" s="89"/>
      <c r="B91" s="90">
        <v>44816</v>
      </c>
      <c r="C91" s="87" t="s">
        <v>486</v>
      </c>
      <c r="D91" s="87" t="s">
        <v>6</v>
      </c>
      <c r="E91" s="87" t="s">
        <v>6</v>
      </c>
      <c r="F91" s="88">
        <v>31</v>
      </c>
    </row>
    <row r="92" spans="1:6" ht="15" customHeight="1">
      <c r="A92" s="89"/>
      <c r="B92" s="90">
        <v>44844</v>
      </c>
      <c r="C92" s="87" t="s">
        <v>512</v>
      </c>
      <c r="D92" s="87" t="s">
        <v>6</v>
      </c>
      <c r="E92" s="87" t="s">
        <v>6</v>
      </c>
      <c r="F92" s="88">
        <v>31</v>
      </c>
    </row>
    <row r="93" spans="1:6" ht="15" customHeight="1">
      <c r="A93" s="89"/>
      <c r="B93" s="90">
        <v>44871</v>
      </c>
      <c r="C93" s="87" t="s">
        <v>642</v>
      </c>
      <c r="D93" s="87" t="s">
        <v>6</v>
      </c>
      <c r="E93" s="87" t="s">
        <v>6</v>
      </c>
      <c r="F93" s="88">
        <v>6300</v>
      </c>
    </row>
    <row r="94" spans="1:6" ht="15" customHeight="1">
      <c r="A94" s="89"/>
      <c r="B94" s="87" t="s">
        <v>671</v>
      </c>
      <c r="C94" s="87" t="s">
        <v>672</v>
      </c>
      <c r="D94" s="87" t="s">
        <v>6</v>
      </c>
      <c r="E94" s="87" t="s">
        <v>6</v>
      </c>
      <c r="F94" s="88">
        <v>31</v>
      </c>
    </row>
    <row r="95" spans="1:6" ht="15" customHeight="1">
      <c r="A95" s="89"/>
      <c r="B95" s="87" t="s">
        <v>725</v>
      </c>
      <c r="C95" s="87" t="s">
        <v>728</v>
      </c>
      <c r="D95" s="87" t="s">
        <v>6</v>
      </c>
      <c r="E95" s="87" t="s">
        <v>6</v>
      </c>
      <c r="F95" s="88">
        <v>100</v>
      </c>
    </row>
    <row r="96" spans="1:6" ht="12">
      <c r="A96" s="89"/>
      <c r="B96" s="89"/>
      <c r="C96" s="87" t="s">
        <v>961</v>
      </c>
      <c r="D96" s="87" t="s">
        <v>6</v>
      </c>
      <c r="E96" s="87" t="s">
        <v>6</v>
      </c>
      <c r="F96" s="88">
        <v>1000</v>
      </c>
    </row>
    <row r="97" spans="1:6" ht="12">
      <c r="A97" s="89"/>
      <c r="B97" s="87" t="s">
        <v>887</v>
      </c>
      <c r="C97" s="87" t="s">
        <v>961</v>
      </c>
      <c r="D97" s="87" t="s">
        <v>6</v>
      </c>
      <c r="E97" s="87" t="s">
        <v>6</v>
      </c>
      <c r="F97" s="88">
        <v>700</v>
      </c>
    </row>
    <row r="98" spans="1:6" ht="12">
      <c r="A98" s="89"/>
      <c r="B98" s="87" t="s">
        <v>935</v>
      </c>
      <c r="C98" s="87" t="s">
        <v>939</v>
      </c>
      <c r="D98" s="87" t="s">
        <v>6</v>
      </c>
      <c r="E98" s="87" t="s">
        <v>6</v>
      </c>
      <c r="F98" s="88">
        <v>100</v>
      </c>
    </row>
    <row r="99" spans="1:6" ht="12">
      <c r="A99" s="89"/>
      <c r="B99" s="90">
        <v>44923</v>
      </c>
      <c r="C99" s="87" t="s">
        <v>774</v>
      </c>
      <c r="D99" s="87" t="s">
        <v>6</v>
      </c>
      <c r="E99" s="87" t="s">
        <v>6</v>
      </c>
      <c r="F99" s="88">
        <v>200</v>
      </c>
    </row>
    <row r="100" spans="1:6" ht="12">
      <c r="A100" s="89"/>
      <c r="B100" s="89"/>
      <c r="C100" s="87" t="s">
        <v>959</v>
      </c>
      <c r="D100" s="87" t="s">
        <v>6</v>
      </c>
      <c r="E100" s="87" t="s">
        <v>6</v>
      </c>
      <c r="F100" s="88">
        <v>15000</v>
      </c>
    </row>
    <row r="101" spans="1:6" ht="12">
      <c r="A101" s="89"/>
      <c r="B101" s="89"/>
      <c r="C101" s="87" t="s">
        <v>960</v>
      </c>
      <c r="D101" s="87" t="s">
        <v>6</v>
      </c>
      <c r="E101" s="87" t="s">
        <v>6</v>
      </c>
      <c r="F101" s="88">
        <v>400</v>
      </c>
    </row>
    <row r="102" spans="1:6" ht="12">
      <c r="A102" s="89"/>
      <c r="B102" s="90">
        <v>44924</v>
      </c>
      <c r="C102" s="87" t="s">
        <v>379</v>
      </c>
      <c r="D102" s="87" t="s">
        <v>6</v>
      </c>
      <c r="E102" s="87" t="s">
        <v>6</v>
      </c>
      <c r="F102" s="88">
        <v>3000</v>
      </c>
    </row>
    <row r="103" spans="1:6" ht="12">
      <c r="A103" s="89"/>
      <c r="B103" s="89"/>
      <c r="C103" s="87" t="s">
        <v>962</v>
      </c>
      <c r="D103" s="87" t="s">
        <v>6</v>
      </c>
      <c r="E103" s="87" t="s">
        <v>6</v>
      </c>
      <c r="F103" s="88">
        <v>1000</v>
      </c>
    </row>
    <row r="104" spans="1:6" ht="12">
      <c r="A104" s="89"/>
      <c r="B104" s="90">
        <v>44925</v>
      </c>
      <c r="C104" s="87" t="s">
        <v>963</v>
      </c>
      <c r="D104" s="87" t="s">
        <v>6</v>
      </c>
      <c r="E104" s="87" t="s">
        <v>6</v>
      </c>
      <c r="F104" s="88">
        <v>20000</v>
      </c>
    </row>
    <row r="105" spans="1:6" ht="12">
      <c r="A105" s="89"/>
      <c r="B105" s="89"/>
      <c r="C105" s="87" t="s">
        <v>968</v>
      </c>
      <c r="D105" s="87" t="s">
        <v>6</v>
      </c>
      <c r="E105" s="87" t="s">
        <v>6</v>
      </c>
      <c r="F105" s="88">
        <v>21800</v>
      </c>
    </row>
    <row r="106" spans="1:6" ht="12">
      <c r="A106" s="89"/>
      <c r="B106" s="89"/>
      <c r="C106" s="87" t="s">
        <v>969</v>
      </c>
      <c r="D106" s="87" t="s">
        <v>6</v>
      </c>
      <c r="E106" s="87" t="s">
        <v>6</v>
      </c>
      <c r="F106" s="88">
        <v>21500</v>
      </c>
    </row>
    <row r="107" spans="1:6" ht="12">
      <c r="A107" s="89"/>
      <c r="B107" s="90">
        <v>44926</v>
      </c>
      <c r="C107" s="87" t="s">
        <v>970</v>
      </c>
      <c r="D107" s="87" t="s">
        <v>6</v>
      </c>
      <c r="E107" s="87" t="s">
        <v>6</v>
      </c>
      <c r="F107" s="88">
        <v>1000</v>
      </c>
    </row>
    <row r="108" spans="1:6" ht="12">
      <c r="A108" s="87" t="s">
        <v>43</v>
      </c>
      <c r="B108" s="85"/>
      <c r="C108" s="85"/>
      <c r="D108" s="85"/>
      <c r="E108" s="85"/>
      <c r="F108" s="88">
        <v>162271.98</v>
      </c>
    </row>
    <row r="109" spans="1:6" ht="12">
      <c r="A109" s="87" t="s">
        <v>97</v>
      </c>
      <c r="B109" s="90">
        <v>44578</v>
      </c>
      <c r="C109" s="87" t="s">
        <v>140</v>
      </c>
      <c r="D109" s="87" t="s">
        <v>141</v>
      </c>
      <c r="E109" s="87" t="s">
        <v>71</v>
      </c>
      <c r="F109" s="88">
        <v>71000</v>
      </c>
    </row>
    <row r="110" spans="1:6" ht="12">
      <c r="A110" s="87" t="s">
        <v>98</v>
      </c>
      <c r="B110" s="85"/>
      <c r="C110" s="85"/>
      <c r="D110" s="85"/>
      <c r="E110" s="85"/>
      <c r="F110" s="88">
        <v>71000</v>
      </c>
    </row>
    <row r="111" spans="1:6" ht="12">
      <c r="A111" s="87" t="s">
        <v>113</v>
      </c>
      <c r="B111" s="90">
        <v>44208</v>
      </c>
      <c r="C111" s="87" t="s">
        <v>72</v>
      </c>
      <c r="D111" s="87" t="s">
        <v>6</v>
      </c>
      <c r="E111" s="87" t="s">
        <v>6</v>
      </c>
      <c r="F111" s="88">
        <v>5000</v>
      </c>
    </row>
    <row r="112" spans="1:6" ht="12">
      <c r="A112" s="89"/>
      <c r="B112" s="90">
        <v>44573</v>
      </c>
      <c r="C112" s="87" t="s">
        <v>114</v>
      </c>
      <c r="D112" s="87" t="s">
        <v>115</v>
      </c>
      <c r="E112" s="87" t="s">
        <v>56</v>
      </c>
      <c r="F112" s="88">
        <v>1000</v>
      </c>
    </row>
    <row r="113" spans="1:6" ht="12">
      <c r="A113" s="89"/>
      <c r="B113" s="90">
        <v>44574</v>
      </c>
      <c r="C113" s="87" t="s">
        <v>117</v>
      </c>
      <c r="D113" s="87" t="s">
        <v>6</v>
      </c>
      <c r="E113" s="87" t="s">
        <v>6</v>
      </c>
      <c r="F113" s="88">
        <v>1000</v>
      </c>
    </row>
    <row r="114" spans="1:6" ht="12">
      <c r="A114" s="89"/>
      <c r="B114" s="90">
        <v>44576</v>
      </c>
      <c r="C114" s="87" t="s">
        <v>119</v>
      </c>
      <c r="D114" s="87" t="s">
        <v>6</v>
      </c>
      <c r="E114" s="87" t="s">
        <v>6</v>
      </c>
      <c r="F114" s="88">
        <v>1</v>
      </c>
    </row>
    <row r="115" spans="1:6" ht="12">
      <c r="A115" s="89"/>
      <c r="B115" s="90">
        <v>44578</v>
      </c>
      <c r="C115" s="87" t="s">
        <v>120</v>
      </c>
      <c r="D115" s="87" t="s">
        <v>6</v>
      </c>
      <c r="E115" s="87" t="s">
        <v>6</v>
      </c>
      <c r="F115" s="88">
        <v>200</v>
      </c>
    </row>
    <row r="116" spans="1:6" ht="12">
      <c r="A116" s="89"/>
      <c r="B116" s="90">
        <v>44579</v>
      </c>
      <c r="C116" s="87" t="s">
        <v>121</v>
      </c>
      <c r="D116" s="87" t="s">
        <v>6</v>
      </c>
      <c r="E116" s="87" t="s">
        <v>6</v>
      </c>
      <c r="F116" s="88">
        <v>100</v>
      </c>
    </row>
    <row r="117" spans="1:6" ht="12">
      <c r="A117" s="89"/>
      <c r="B117" s="89"/>
      <c r="C117" s="87" t="s">
        <v>122</v>
      </c>
      <c r="D117" s="87" t="s">
        <v>6</v>
      </c>
      <c r="E117" s="87" t="s">
        <v>6</v>
      </c>
      <c r="F117" s="88">
        <v>500</v>
      </c>
    </row>
    <row r="118" spans="1:6" ht="12">
      <c r="A118" s="89"/>
      <c r="B118" s="90">
        <v>44580</v>
      </c>
      <c r="C118" s="87" t="s">
        <v>123</v>
      </c>
      <c r="D118" s="87" t="s">
        <v>6</v>
      </c>
      <c r="E118" s="87" t="s">
        <v>6</v>
      </c>
      <c r="F118" s="88">
        <v>800</v>
      </c>
    </row>
    <row r="119" spans="1:6" ht="12">
      <c r="A119" s="89"/>
      <c r="B119" s="90">
        <v>44581</v>
      </c>
      <c r="C119" s="87" t="s">
        <v>124</v>
      </c>
      <c r="D119" s="87" t="s">
        <v>6</v>
      </c>
      <c r="E119" s="87" t="s">
        <v>6</v>
      </c>
      <c r="F119" s="88">
        <v>1000</v>
      </c>
    </row>
    <row r="120" spans="1:6" ht="12">
      <c r="A120" s="89"/>
      <c r="B120" s="90">
        <v>44582</v>
      </c>
      <c r="C120" s="87" t="s">
        <v>125</v>
      </c>
      <c r="D120" s="87" t="s">
        <v>6</v>
      </c>
      <c r="E120" s="87" t="s">
        <v>6</v>
      </c>
      <c r="F120" s="88">
        <v>2000</v>
      </c>
    </row>
    <row r="121" spans="1:6" ht="12">
      <c r="A121" s="89"/>
      <c r="B121" s="90">
        <v>44587</v>
      </c>
      <c r="C121" s="87" t="s">
        <v>47</v>
      </c>
      <c r="D121" s="87" t="s">
        <v>6</v>
      </c>
      <c r="E121" s="87" t="s">
        <v>6</v>
      </c>
      <c r="F121" s="88">
        <v>8399</v>
      </c>
    </row>
    <row r="122" spans="1:6" ht="12">
      <c r="A122" s="87" t="s">
        <v>118</v>
      </c>
      <c r="B122" s="85"/>
      <c r="C122" s="85"/>
      <c r="D122" s="85"/>
      <c r="E122" s="85"/>
      <c r="F122" s="88">
        <v>20000</v>
      </c>
    </row>
    <row r="123" spans="1:6" ht="12">
      <c r="A123" s="87" t="s">
        <v>127</v>
      </c>
      <c r="B123" s="90">
        <v>44562</v>
      </c>
      <c r="C123" s="87" t="s">
        <v>109</v>
      </c>
      <c r="D123" s="87" t="s">
        <v>6</v>
      </c>
      <c r="E123" s="87" t="s">
        <v>6</v>
      </c>
      <c r="F123" s="88">
        <v>10000</v>
      </c>
    </row>
    <row r="124" spans="1:6" ht="12">
      <c r="A124" s="89"/>
      <c r="B124" s="90">
        <v>44565</v>
      </c>
      <c r="C124" s="87" t="s">
        <v>53</v>
      </c>
      <c r="D124" s="87" t="s">
        <v>54</v>
      </c>
      <c r="E124" s="87" t="s">
        <v>46</v>
      </c>
      <c r="F124" s="88">
        <v>1000</v>
      </c>
    </row>
    <row r="125" spans="1:6" ht="12">
      <c r="A125" s="89"/>
      <c r="B125" s="90">
        <v>44568</v>
      </c>
      <c r="C125" s="87" t="s">
        <v>155</v>
      </c>
      <c r="D125" s="87" t="s">
        <v>6</v>
      </c>
      <c r="E125" s="87" t="s">
        <v>6</v>
      </c>
      <c r="F125" s="88">
        <v>300</v>
      </c>
    </row>
    <row r="126" spans="1:6" ht="12">
      <c r="A126" s="89"/>
      <c r="B126" s="90">
        <v>44571</v>
      </c>
      <c r="C126" s="87" t="s">
        <v>59</v>
      </c>
      <c r="D126" s="87" t="s">
        <v>60</v>
      </c>
      <c r="E126" s="87" t="s">
        <v>61</v>
      </c>
      <c r="F126" s="88">
        <v>500.93</v>
      </c>
    </row>
    <row r="127" spans="1:6" ht="12">
      <c r="A127" s="89"/>
      <c r="B127" s="90">
        <v>44580</v>
      </c>
      <c r="C127" s="87" t="s">
        <v>150</v>
      </c>
      <c r="D127" s="87" t="s">
        <v>151</v>
      </c>
      <c r="E127" s="87" t="s">
        <v>152</v>
      </c>
      <c r="F127" s="88">
        <v>6</v>
      </c>
    </row>
    <row r="128" spans="1:6" ht="12">
      <c r="A128" s="89"/>
      <c r="B128" s="90">
        <v>44582</v>
      </c>
      <c r="C128" s="87" t="s">
        <v>150</v>
      </c>
      <c r="D128" s="87" t="s">
        <v>151</v>
      </c>
      <c r="E128" s="87" t="s">
        <v>152</v>
      </c>
      <c r="F128" s="88">
        <v>10</v>
      </c>
    </row>
    <row r="129" spans="1:6" ht="12">
      <c r="A129" s="89"/>
      <c r="B129" s="90">
        <v>44587</v>
      </c>
      <c r="C129" s="87" t="s">
        <v>47</v>
      </c>
      <c r="D129" s="87" t="s">
        <v>6</v>
      </c>
      <c r="E129" s="87" t="s">
        <v>6</v>
      </c>
      <c r="F129" s="88">
        <v>11601</v>
      </c>
    </row>
    <row r="130" spans="1:6" ht="12">
      <c r="A130" s="89"/>
      <c r="B130" s="90">
        <v>44588</v>
      </c>
      <c r="C130" s="87" t="s">
        <v>126</v>
      </c>
      <c r="D130" s="87" t="s">
        <v>6</v>
      </c>
      <c r="E130" s="87" t="s">
        <v>6</v>
      </c>
      <c r="F130" s="88">
        <v>700</v>
      </c>
    </row>
    <row r="131" spans="1:6" ht="12">
      <c r="A131" s="89"/>
      <c r="B131" s="89"/>
      <c r="C131" s="87" t="s">
        <v>128</v>
      </c>
      <c r="D131" s="87" t="s">
        <v>45</v>
      </c>
      <c r="E131" s="87" t="s">
        <v>71</v>
      </c>
      <c r="F131" s="88">
        <v>11000</v>
      </c>
    </row>
    <row r="132" spans="1:6" ht="12">
      <c r="A132" s="89"/>
      <c r="B132" s="89"/>
      <c r="C132" s="87" t="s">
        <v>129</v>
      </c>
      <c r="D132" s="87" t="s">
        <v>130</v>
      </c>
      <c r="E132" s="87" t="s">
        <v>78</v>
      </c>
      <c r="F132" s="88">
        <v>14000</v>
      </c>
    </row>
    <row r="133" spans="1:6" ht="12">
      <c r="A133" s="89"/>
      <c r="B133" s="90">
        <v>44589</v>
      </c>
      <c r="C133" s="87" t="s">
        <v>15</v>
      </c>
      <c r="D133" s="87" t="s">
        <v>45</v>
      </c>
      <c r="E133" s="87" t="s">
        <v>16</v>
      </c>
      <c r="F133" s="88">
        <v>50</v>
      </c>
    </row>
    <row r="134" spans="1:6" ht="12">
      <c r="A134" s="89"/>
      <c r="B134" s="89"/>
      <c r="C134" s="87" t="s">
        <v>132</v>
      </c>
      <c r="D134" s="87" t="s">
        <v>133</v>
      </c>
      <c r="E134" s="87" t="s">
        <v>77</v>
      </c>
      <c r="F134" s="88">
        <v>759</v>
      </c>
    </row>
    <row r="135" spans="1:6" ht="12">
      <c r="A135" s="89"/>
      <c r="B135" s="90">
        <v>44566</v>
      </c>
      <c r="C135" s="87" t="s">
        <v>150</v>
      </c>
      <c r="D135" s="87" t="s">
        <v>151</v>
      </c>
      <c r="E135" s="87" t="s">
        <v>152</v>
      </c>
      <c r="F135" s="88">
        <v>4.24</v>
      </c>
    </row>
    <row r="136" spans="1:6" ht="12">
      <c r="A136" s="89"/>
      <c r="B136" s="90">
        <v>44567</v>
      </c>
      <c r="C136" s="87" t="s">
        <v>150</v>
      </c>
      <c r="D136" s="87" t="s">
        <v>151</v>
      </c>
      <c r="E136" s="87" t="s">
        <v>152</v>
      </c>
      <c r="F136" s="88">
        <v>6.5</v>
      </c>
    </row>
    <row r="137" spans="1:6" ht="12">
      <c r="A137" s="89"/>
      <c r="B137" s="90">
        <v>44577</v>
      </c>
      <c r="C137" s="87" t="s">
        <v>153</v>
      </c>
      <c r="D137" s="87" t="s">
        <v>6</v>
      </c>
      <c r="E137" s="87" t="s">
        <v>6</v>
      </c>
      <c r="F137" s="88">
        <v>500</v>
      </c>
    </row>
    <row r="138" spans="1:6" ht="12">
      <c r="A138" s="89"/>
      <c r="B138" s="90">
        <v>44595</v>
      </c>
      <c r="C138" s="87" t="s">
        <v>158</v>
      </c>
      <c r="D138" s="87" t="s">
        <v>6</v>
      </c>
      <c r="E138" s="87" t="s">
        <v>6</v>
      </c>
      <c r="F138" s="88">
        <v>200</v>
      </c>
    </row>
    <row r="139" spans="1:6" ht="12">
      <c r="A139" s="89"/>
      <c r="B139" s="90">
        <v>44597</v>
      </c>
      <c r="C139" s="87" t="s">
        <v>167</v>
      </c>
      <c r="D139" s="87" t="s">
        <v>6</v>
      </c>
      <c r="E139" s="87" t="s">
        <v>6</v>
      </c>
      <c r="F139" s="88">
        <v>1000</v>
      </c>
    </row>
    <row r="140" spans="1:6" ht="12">
      <c r="A140" s="89"/>
      <c r="B140" s="90">
        <v>44622</v>
      </c>
      <c r="C140" s="87" t="s">
        <v>206</v>
      </c>
      <c r="D140" s="87" t="s">
        <v>6</v>
      </c>
      <c r="E140" s="87" t="s">
        <v>6</v>
      </c>
      <c r="F140" s="88">
        <v>14515.16</v>
      </c>
    </row>
    <row r="141" spans="1:6" ht="12">
      <c r="A141" s="89"/>
      <c r="B141" s="90">
        <v>44623</v>
      </c>
      <c r="C141" s="87" t="s">
        <v>207</v>
      </c>
      <c r="D141" s="87" t="s">
        <v>6</v>
      </c>
      <c r="E141" s="87" t="s">
        <v>6</v>
      </c>
      <c r="F141" s="88">
        <v>500</v>
      </c>
    </row>
    <row r="142" spans="1:6" ht="12">
      <c r="A142" s="89"/>
      <c r="B142" s="89"/>
      <c r="C142" s="87" t="s">
        <v>208</v>
      </c>
      <c r="D142" s="87" t="s">
        <v>6</v>
      </c>
      <c r="E142" s="87" t="s">
        <v>6</v>
      </c>
      <c r="F142" s="88">
        <v>18520</v>
      </c>
    </row>
    <row r="143" spans="1:6" ht="12">
      <c r="A143" s="89"/>
      <c r="B143" s="90">
        <v>44624</v>
      </c>
      <c r="C143" s="87" t="s">
        <v>53</v>
      </c>
      <c r="D143" s="87" t="s">
        <v>54</v>
      </c>
      <c r="E143" s="87" t="s">
        <v>46</v>
      </c>
      <c r="F143" s="88">
        <v>1000</v>
      </c>
    </row>
    <row r="144" spans="1:6" ht="12">
      <c r="A144" s="89"/>
      <c r="B144" s="89"/>
      <c r="C144" s="87" t="s">
        <v>72</v>
      </c>
      <c r="D144" s="87" t="s">
        <v>6</v>
      </c>
      <c r="E144" s="87" t="s">
        <v>6</v>
      </c>
      <c r="F144" s="88">
        <v>5000</v>
      </c>
    </row>
    <row r="145" spans="1:6" ht="12">
      <c r="A145" s="89"/>
      <c r="B145" s="89"/>
      <c r="C145" s="87" t="s">
        <v>209</v>
      </c>
      <c r="D145" s="87" t="s">
        <v>6</v>
      </c>
      <c r="E145" s="87" t="s">
        <v>6</v>
      </c>
      <c r="F145" s="88">
        <v>2000</v>
      </c>
    </row>
    <row r="146" spans="1:6" ht="12">
      <c r="A146" s="89"/>
      <c r="B146" s="90">
        <v>44625</v>
      </c>
      <c r="C146" s="87" t="s">
        <v>210</v>
      </c>
      <c r="D146" s="87" t="s">
        <v>6</v>
      </c>
      <c r="E146" s="87" t="s">
        <v>6</v>
      </c>
      <c r="F146" s="88">
        <v>200</v>
      </c>
    </row>
    <row r="147" spans="1:6" ht="12">
      <c r="A147" s="89"/>
      <c r="B147" s="89"/>
      <c r="C147" s="87" t="s">
        <v>211</v>
      </c>
      <c r="D147" s="87" t="s">
        <v>212</v>
      </c>
      <c r="E147" s="87" t="s">
        <v>213</v>
      </c>
      <c r="F147" s="88">
        <v>1000</v>
      </c>
    </row>
    <row r="148" spans="1:6" ht="12">
      <c r="A148" s="89"/>
      <c r="B148" s="90">
        <v>44626</v>
      </c>
      <c r="C148" s="87" t="s">
        <v>214</v>
      </c>
      <c r="D148" s="87" t="s">
        <v>6</v>
      </c>
      <c r="E148" s="87" t="s">
        <v>6</v>
      </c>
      <c r="F148" s="88">
        <v>300</v>
      </c>
    </row>
    <row r="149" spans="1:6" ht="12">
      <c r="A149" s="89"/>
      <c r="B149" s="90">
        <v>44645</v>
      </c>
      <c r="C149" s="87" t="s">
        <v>298</v>
      </c>
      <c r="D149" s="87" t="s">
        <v>6</v>
      </c>
      <c r="E149" s="87" t="s">
        <v>6</v>
      </c>
      <c r="F149" s="88">
        <v>200</v>
      </c>
    </row>
    <row r="150" spans="1:6" ht="12">
      <c r="A150" s="89"/>
      <c r="B150" s="90">
        <v>44668</v>
      </c>
      <c r="C150" s="87" t="s">
        <v>332</v>
      </c>
      <c r="D150" s="87" t="s">
        <v>6</v>
      </c>
      <c r="E150" s="87" t="s">
        <v>6</v>
      </c>
      <c r="F150" s="88">
        <v>500</v>
      </c>
    </row>
    <row r="151" spans="1:6" ht="12">
      <c r="A151" s="89"/>
      <c r="B151" s="90">
        <v>44686</v>
      </c>
      <c r="C151" s="87" t="s">
        <v>354</v>
      </c>
      <c r="D151" s="87" t="s">
        <v>6</v>
      </c>
      <c r="E151" s="87" t="s">
        <v>6</v>
      </c>
      <c r="F151" s="88">
        <v>100</v>
      </c>
    </row>
    <row r="152" spans="1:6" ht="12">
      <c r="A152" s="89"/>
      <c r="B152" s="90">
        <v>44696</v>
      </c>
      <c r="C152" s="87" t="s">
        <v>367</v>
      </c>
      <c r="D152" s="87" t="s">
        <v>6</v>
      </c>
      <c r="E152" s="87" t="s">
        <v>6</v>
      </c>
      <c r="F152" s="88">
        <v>100</v>
      </c>
    </row>
    <row r="153" spans="1:6" ht="12">
      <c r="A153" s="89"/>
      <c r="B153" s="90">
        <v>44786</v>
      </c>
      <c r="C153" s="87" t="s">
        <v>457</v>
      </c>
      <c r="D153" s="87" t="s">
        <v>6</v>
      </c>
      <c r="E153" s="87" t="s">
        <v>6</v>
      </c>
      <c r="F153" s="88">
        <v>1000</v>
      </c>
    </row>
    <row r="154" spans="1:6" ht="12">
      <c r="A154" s="89"/>
      <c r="B154" s="90">
        <v>44920</v>
      </c>
      <c r="C154" s="87" t="s">
        <v>943</v>
      </c>
      <c r="D154" s="87" t="s">
        <v>6</v>
      </c>
      <c r="E154" s="87" t="s">
        <v>6</v>
      </c>
      <c r="F154" s="88">
        <v>500</v>
      </c>
    </row>
    <row r="155" spans="1:6" ht="12">
      <c r="A155" s="89"/>
      <c r="B155" s="90">
        <v>44922</v>
      </c>
      <c r="C155" s="87" t="s">
        <v>958</v>
      </c>
      <c r="D155" s="87" t="s">
        <v>6</v>
      </c>
      <c r="E155" s="87" t="s">
        <v>6</v>
      </c>
      <c r="F155" s="88">
        <v>405892.0800000001</v>
      </c>
    </row>
    <row r="156" spans="1:6" ht="12">
      <c r="A156" s="89"/>
      <c r="B156" s="90">
        <v>44925</v>
      </c>
      <c r="C156" s="87" t="s">
        <v>969</v>
      </c>
      <c r="D156" s="87" t="s">
        <v>6</v>
      </c>
      <c r="E156" s="87" t="s">
        <v>6</v>
      </c>
      <c r="F156" s="88">
        <v>40000</v>
      </c>
    </row>
    <row r="157" spans="1:6" ht="12">
      <c r="A157" s="87" t="s">
        <v>134</v>
      </c>
      <c r="B157" s="85"/>
      <c r="C157" s="85"/>
      <c r="D157" s="85"/>
      <c r="E157" s="85"/>
      <c r="F157" s="88">
        <v>542964.9100000001</v>
      </c>
    </row>
    <row r="158" spans="1:6" ht="12">
      <c r="A158" s="87" t="s">
        <v>164</v>
      </c>
      <c r="B158" s="90">
        <v>44596</v>
      </c>
      <c r="C158" s="87" t="s">
        <v>72</v>
      </c>
      <c r="D158" s="87" t="s">
        <v>6</v>
      </c>
      <c r="E158" s="87" t="s">
        <v>6</v>
      </c>
      <c r="F158" s="88">
        <v>5000</v>
      </c>
    </row>
    <row r="159" spans="1:6" ht="12">
      <c r="A159" s="89"/>
      <c r="B159" s="89"/>
      <c r="C159" s="87" t="s">
        <v>159</v>
      </c>
      <c r="D159" s="87" t="s">
        <v>160</v>
      </c>
      <c r="E159" s="87" t="s">
        <v>161</v>
      </c>
      <c r="F159" s="88">
        <v>0.13</v>
      </c>
    </row>
    <row r="160" spans="1:6" ht="12">
      <c r="A160" s="89"/>
      <c r="B160" s="89"/>
      <c r="C160" s="87" t="s">
        <v>162</v>
      </c>
      <c r="D160" s="87" t="s">
        <v>6</v>
      </c>
      <c r="E160" s="87" t="s">
        <v>6</v>
      </c>
      <c r="F160" s="88">
        <v>1000</v>
      </c>
    </row>
    <row r="161" spans="1:6" ht="12">
      <c r="A161" s="89"/>
      <c r="B161" s="89"/>
      <c r="C161" s="87" t="s">
        <v>165</v>
      </c>
      <c r="D161" s="87" t="s">
        <v>6</v>
      </c>
      <c r="E161" s="87" t="s">
        <v>6</v>
      </c>
      <c r="F161" s="88">
        <v>25000</v>
      </c>
    </row>
    <row r="162" spans="1:6" ht="12">
      <c r="A162" s="89"/>
      <c r="B162" s="90">
        <v>44597</v>
      </c>
      <c r="C162" s="87" t="s">
        <v>150</v>
      </c>
      <c r="D162" s="87" t="s">
        <v>151</v>
      </c>
      <c r="E162" s="87" t="s">
        <v>152</v>
      </c>
      <c r="F162" s="88">
        <v>1.43</v>
      </c>
    </row>
    <row r="163" spans="1:6" ht="12">
      <c r="A163" s="89"/>
      <c r="B163" s="89"/>
      <c r="C163" s="87" t="s">
        <v>167</v>
      </c>
      <c r="D163" s="87" t="s">
        <v>6</v>
      </c>
      <c r="E163" s="87" t="s">
        <v>6</v>
      </c>
      <c r="F163" s="88">
        <v>8100</v>
      </c>
    </row>
    <row r="164" spans="1:6" ht="12">
      <c r="A164" s="89"/>
      <c r="B164" s="90">
        <v>44598</v>
      </c>
      <c r="C164" s="87" t="s">
        <v>168</v>
      </c>
      <c r="D164" s="87" t="s">
        <v>6</v>
      </c>
      <c r="E164" s="87" t="s">
        <v>6</v>
      </c>
      <c r="F164" s="88">
        <v>3730</v>
      </c>
    </row>
    <row r="165" spans="1:6" ht="12">
      <c r="A165" s="89"/>
      <c r="B165" s="90">
        <v>44599</v>
      </c>
      <c r="C165" s="87" t="s">
        <v>169</v>
      </c>
      <c r="D165" s="87" t="s">
        <v>6</v>
      </c>
      <c r="E165" s="87" t="s">
        <v>6</v>
      </c>
      <c r="F165" s="88">
        <v>800</v>
      </c>
    </row>
    <row r="166" spans="1:6" ht="12">
      <c r="A166" s="89"/>
      <c r="B166" s="89"/>
      <c r="C166" s="87" t="s">
        <v>171</v>
      </c>
      <c r="D166" s="87" t="s">
        <v>6</v>
      </c>
      <c r="E166" s="87" t="s">
        <v>6</v>
      </c>
      <c r="F166" s="88">
        <v>1000</v>
      </c>
    </row>
    <row r="167" spans="1:6" ht="12">
      <c r="A167" s="89"/>
      <c r="B167" s="89"/>
      <c r="C167" s="87" t="s">
        <v>172</v>
      </c>
      <c r="D167" s="87" t="s">
        <v>6</v>
      </c>
      <c r="E167" s="87" t="s">
        <v>6</v>
      </c>
      <c r="F167" s="88">
        <v>100</v>
      </c>
    </row>
    <row r="168" spans="1:6" ht="12">
      <c r="A168" s="89"/>
      <c r="B168" s="90">
        <v>44602</v>
      </c>
      <c r="C168" s="87" t="s">
        <v>150</v>
      </c>
      <c r="D168" s="87" t="s">
        <v>151</v>
      </c>
      <c r="E168" s="87" t="s">
        <v>152</v>
      </c>
      <c r="F168" s="88">
        <v>3.23</v>
      </c>
    </row>
    <row r="169" spans="1:6" ht="12">
      <c r="A169" s="89"/>
      <c r="B169" s="89"/>
      <c r="C169" s="87" t="s">
        <v>175</v>
      </c>
      <c r="D169" s="87" t="s">
        <v>6</v>
      </c>
      <c r="E169" s="87" t="s">
        <v>6</v>
      </c>
      <c r="F169" s="88">
        <v>600</v>
      </c>
    </row>
    <row r="170" spans="1:6" ht="12">
      <c r="A170" s="89"/>
      <c r="B170" s="89"/>
      <c r="C170" s="87" t="s">
        <v>181</v>
      </c>
      <c r="D170" s="87" t="s">
        <v>182</v>
      </c>
      <c r="E170" s="87" t="s">
        <v>183</v>
      </c>
      <c r="F170" s="88">
        <v>100</v>
      </c>
    </row>
    <row r="171" spans="1:6" ht="12">
      <c r="A171" s="89"/>
      <c r="B171" s="90">
        <v>44603</v>
      </c>
      <c r="C171" s="87" t="s">
        <v>178</v>
      </c>
      <c r="D171" s="87" t="s">
        <v>6</v>
      </c>
      <c r="E171" s="87" t="s">
        <v>6</v>
      </c>
      <c r="F171" s="88">
        <v>100</v>
      </c>
    </row>
    <row r="172" spans="1:6" ht="12">
      <c r="A172" s="89"/>
      <c r="B172" s="90">
        <v>44604</v>
      </c>
      <c r="C172" s="87" t="s">
        <v>179</v>
      </c>
      <c r="D172" s="87" t="s">
        <v>6</v>
      </c>
      <c r="E172" s="87" t="s">
        <v>6</v>
      </c>
      <c r="F172" s="88">
        <v>400</v>
      </c>
    </row>
    <row r="173" spans="1:6" ht="12">
      <c r="A173" s="89"/>
      <c r="B173" s="90">
        <v>44611</v>
      </c>
      <c r="C173" s="87" t="s">
        <v>185</v>
      </c>
      <c r="D173" s="87" t="s">
        <v>6</v>
      </c>
      <c r="E173" s="87" t="s">
        <v>6</v>
      </c>
      <c r="F173" s="88">
        <v>1000</v>
      </c>
    </row>
    <row r="174" spans="1:6" ht="12">
      <c r="A174" s="89"/>
      <c r="B174" s="90">
        <v>44612</v>
      </c>
      <c r="C174" s="87" t="s">
        <v>186</v>
      </c>
      <c r="D174" s="87" t="s">
        <v>6</v>
      </c>
      <c r="E174" s="87" t="s">
        <v>6</v>
      </c>
      <c r="F174" s="88">
        <v>10000</v>
      </c>
    </row>
    <row r="175" spans="1:6" ht="12">
      <c r="A175" s="89"/>
      <c r="B175" s="90">
        <v>44616</v>
      </c>
      <c r="C175" s="87" t="s">
        <v>47</v>
      </c>
      <c r="D175" s="87" t="s">
        <v>6</v>
      </c>
      <c r="E175" s="87" t="s">
        <v>6</v>
      </c>
      <c r="F175" s="88">
        <v>202665.21</v>
      </c>
    </row>
    <row r="176" spans="1:6" ht="12">
      <c r="A176" s="89"/>
      <c r="B176" s="90">
        <v>44615</v>
      </c>
      <c r="C176" s="87" t="s">
        <v>192</v>
      </c>
      <c r="D176" s="87" t="s">
        <v>6</v>
      </c>
      <c r="E176" s="87" t="s">
        <v>6</v>
      </c>
      <c r="F176" s="88">
        <v>400</v>
      </c>
    </row>
    <row r="177" spans="1:6" ht="12">
      <c r="A177" s="87" t="s">
        <v>166</v>
      </c>
      <c r="B177" s="85"/>
      <c r="C177" s="85"/>
      <c r="D177" s="85"/>
      <c r="E177" s="85"/>
      <c r="F177" s="88">
        <v>260000</v>
      </c>
    </row>
    <row r="178" spans="1:6" ht="12">
      <c r="A178" s="87" t="s">
        <v>177</v>
      </c>
      <c r="B178" s="90">
        <v>44602</v>
      </c>
      <c r="C178" s="87" t="s">
        <v>175</v>
      </c>
      <c r="D178" s="87" t="s">
        <v>6</v>
      </c>
      <c r="E178" s="87" t="s">
        <v>6</v>
      </c>
      <c r="F178" s="88">
        <v>500</v>
      </c>
    </row>
    <row r="179" spans="1:6" ht="12">
      <c r="A179" s="89"/>
      <c r="B179" s="90">
        <v>44606</v>
      </c>
      <c r="C179" s="87" t="s">
        <v>72</v>
      </c>
      <c r="D179" s="87" t="s">
        <v>6</v>
      </c>
      <c r="E179" s="87" t="s">
        <v>6</v>
      </c>
      <c r="F179" s="88">
        <v>2000</v>
      </c>
    </row>
    <row r="180" spans="1:6" ht="12">
      <c r="A180" s="89"/>
      <c r="B180" s="90">
        <v>44608</v>
      </c>
      <c r="C180" s="87" t="s">
        <v>184</v>
      </c>
      <c r="D180" s="87" t="s">
        <v>6</v>
      </c>
      <c r="E180" s="87" t="s">
        <v>6</v>
      </c>
      <c r="F180" s="88">
        <v>500</v>
      </c>
    </row>
    <row r="181" spans="1:6" ht="12">
      <c r="A181" s="89"/>
      <c r="B181" s="90">
        <v>44612</v>
      </c>
      <c r="C181" s="87" t="s">
        <v>186</v>
      </c>
      <c r="D181" s="87" t="s">
        <v>6</v>
      </c>
      <c r="E181" s="87" t="s">
        <v>6</v>
      </c>
      <c r="F181" s="88">
        <v>100</v>
      </c>
    </row>
    <row r="182" spans="1:6" ht="12">
      <c r="A182" s="89"/>
      <c r="B182" s="90">
        <v>44616</v>
      </c>
      <c r="C182" s="87" t="s">
        <v>47</v>
      </c>
      <c r="D182" s="87" t="s">
        <v>6</v>
      </c>
      <c r="E182" s="87" t="s">
        <v>6</v>
      </c>
      <c r="F182" s="88">
        <v>146900</v>
      </c>
    </row>
    <row r="183" spans="1:6" ht="12">
      <c r="A183" s="87" t="s">
        <v>180</v>
      </c>
      <c r="B183" s="85"/>
      <c r="C183" s="85"/>
      <c r="D183" s="85"/>
      <c r="E183" s="85"/>
      <c r="F183" s="88">
        <v>150000</v>
      </c>
    </row>
    <row r="184" spans="1:6" ht="12">
      <c r="A184" s="87" t="s">
        <v>189</v>
      </c>
      <c r="B184" s="90">
        <v>44616</v>
      </c>
      <c r="C184" s="87" t="s">
        <v>47</v>
      </c>
      <c r="D184" s="87" t="s">
        <v>6</v>
      </c>
      <c r="E184" s="87" t="s">
        <v>6</v>
      </c>
      <c r="F184" s="88">
        <v>12000.790000000008</v>
      </c>
    </row>
    <row r="185" spans="1:6" ht="12">
      <c r="A185" s="89"/>
      <c r="B185" s="90">
        <v>44618</v>
      </c>
      <c r="C185" s="87" t="s">
        <v>190</v>
      </c>
      <c r="D185" s="87" t="s">
        <v>6</v>
      </c>
      <c r="E185" s="87" t="s">
        <v>6</v>
      </c>
      <c r="F185" s="88">
        <v>1000</v>
      </c>
    </row>
    <row r="186" spans="1:6" ht="12">
      <c r="A186" s="89"/>
      <c r="B186" s="90">
        <v>44619</v>
      </c>
      <c r="C186" s="87" t="s">
        <v>150</v>
      </c>
      <c r="D186" s="87" t="s">
        <v>151</v>
      </c>
      <c r="E186" s="87" t="s">
        <v>152</v>
      </c>
      <c r="F186" s="88">
        <v>2.37</v>
      </c>
    </row>
    <row r="187" spans="1:6" ht="12">
      <c r="A187" s="89"/>
      <c r="B187" s="89"/>
      <c r="C187" s="87" t="s">
        <v>191</v>
      </c>
      <c r="D187" s="87" t="s">
        <v>6</v>
      </c>
      <c r="E187" s="87" t="s">
        <v>6</v>
      </c>
      <c r="F187" s="88">
        <v>500</v>
      </c>
    </row>
    <row r="188" spans="1:6" ht="12">
      <c r="A188" s="89"/>
      <c r="B188" s="90">
        <v>44620</v>
      </c>
      <c r="C188" s="87" t="s">
        <v>47</v>
      </c>
      <c r="D188" s="87" t="s">
        <v>6</v>
      </c>
      <c r="E188" s="87" t="s">
        <v>6</v>
      </c>
      <c r="F188" s="88">
        <v>91406.84</v>
      </c>
    </row>
    <row r="189" spans="1:6" ht="12">
      <c r="A189" s="89"/>
      <c r="B189" s="89"/>
      <c r="C189" s="87" t="s">
        <v>72</v>
      </c>
      <c r="D189" s="87" t="s">
        <v>6</v>
      </c>
      <c r="E189" s="87" t="s">
        <v>6</v>
      </c>
      <c r="F189" s="88">
        <v>2000</v>
      </c>
    </row>
    <row r="190" spans="1:6" ht="12">
      <c r="A190" s="89"/>
      <c r="B190" s="89"/>
      <c r="C190" s="87" t="s">
        <v>194</v>
      </c>
      <c r="D190" s="87" t="s">
        <v>6</v>
      </c>
      <c r="E190" s="87" t="s">
        <v>6</v>
      </c>
      <c r="F190" s="88">
        <v>90</v>
      </c>
    </row>
    <row r="191" spans="1:6" ht="12">
      <c r="A191" s="89"/>
      <c r="B191" s="89"/>
      <c r="C191" s="87" t="s">
        <v>195</v>
      </c>
      <c r="D191" s="87" t="s">
        <v>6</v>
      </c>
      <c r="E191" s="87" t="s">
        <v>6</v>
      </c>
      <c r="F191" s="88">
        <v>3000</v>
      </c>
    </row>
    <row r="192" spans="1:6" ht="12">
      <c r="A192" s="87" t="s">
        <v>193</v>
      </c>
      <c r="B192" s="85"/>
      <c r="C192" s="85"/>
      <c r="D192" s="85"/>
      <c r="E192" s="85"/>
      <c r="F192" s="88">
        <v>110000</v>
      </c>
    </row>
    <row r="193" spans="1:6" ht="12">
      <c r="A193" s="87" t="s">
        <v>197</v>
      </c>
      <c r="B193" s="90">
        <v>44620</v>
      </c>
      <c r="C193" s="87" t="s">
        <v>47</v>
      </c>
      <c r="D193" s="87" t="s">
        <v>6</v>
      </c>
      <c r="E193" s="87" t="s">
        <v>6</v>
      </c>
      <c r="F193" s="88">
        <v>18593.160000000003</v>
      </c>
    </row>
    <row r="194" spans="1:6" ht="12">
      <c r="A194" s="89"/>
      <c r="B194" s="90">
        <v>44621</v>
      </c>
      <c r="C194" s="87" t="s">
        <v>199</v>
      </c>
      <c r="D194" s="87" t="s">
        <v>200</v>
      </c>
      <c r="E194" s="87" t="s">
        <v>201</v>
      </c>
      <c r="F194" s="88">
        <v>50</v>
      </c>
    </row>
    <row r="195" spans="1:6" ht="12">
      <c r="A195" s="89"/>
      <c r="B195" s="90">
        <v>44622</v>
      </c>
      <c r="C195" s="87" t="s">
        <v>202</v>
      </c>
      <c r="D195" s="87" t="s">
        <v>203</v>
      </c>
      <c r="E195" s="87" t="s">
        <v>204</v>
      </c>
      <c r="F195" s="88">
        <v>500</v>
      </c>
    </row>
    <row r="196" spans="1:6" ht="12">
      <c r="A196" s="89"/>
      <c r="B196" s="89"/>
      <c r="C196" s="87" t="s">
        <v>205</v>
      </c>
      <c r="D196" s="87" t="s">
        <v>6</v>
      </c>
      <c r="E196" s="87" t="s">
        <v>6</v>
      </c>
      <c r="F196" s="88">
        <v>600</v>
      </c>
    </row>
    <row r="197" spans="1:6" ht="12">
      <c r="A197" s="89"/>
      <c r="B197" s="89"/>
      <c r="C197" s="87" t="s">
        <v>206</v>
      </c>
      <c r="D197" s="87" t="s">
        <v>6</v>
      </c>
      <c r="E197" s="87" t="s">
        <v>6</v>
      </c>
      <c r="F197" s="88">
        <v>256.84</v>
      </c>
    </row>
    <row r="198" spans="1:6" ht="12">
      <c r="A198" s="87" t="s">
        <v>198</v>
      </c>
      <c r="B198" s="85"/>
      <c r="C198" s="85"/>
      <c r="D198" s="85"/>
      <c r="E198" s="85"/>
      <c r="F198" s="88">
        <v>20000.000000000004</v>
      </c>
    </row>
    <row r="199" spans="1:6" ht="12">
      <c r="A199" s="87" t="s">
        <v>244</v>
      </c>
      <c r="B199" s="90">
        <v>44629</v>
      </c>
      <c r="C199" s="87" t="s">
        <v>239</v>
      </c>
      <c r="D199" s="87" t="s">
        <v>240</v>
      </c>
      <c r="E199" s="87" t="s">
        <v>183</v>
      </c>
      <c r="F199" s="88">
        <v>20000</v>
      </c>
    </row>
    <row r="200" spans="1:6" ht="12">
      <c r="A200" s="89"/>
      <c r="B200" s="89"/>
      <c r="C200" s="87" t="s">
        <v>238</v>
      </c>
      <c r="D200" s="87" t="s">
        <v>6</v>
      </c>
      <c r="E200" s="87" t="s">
        <v>6</v>
      </c>
      <c r="F200" s="88">
        <v>100</v>
      </c>
    </row>
    <row r="201" spans="1:6" ht="12">
      <c r="A201" s="89"/>
      <c r="B201" s="90">
        <v>44631</v>
      </c>
      <c r="C201" s="87" t="s">
        <v>243</v>
      </c>
      <c r="D201" s="87" t="s">
        <v>6</v>
      </c>
      <c r="E201" s="87" t="s">
        <v>6</v>
      </c>
      <c r="F201" s="88">
        <v>8050</v>
      </c>
    </row>
    <row r="202" spans="1:6" ht="12">
      <c r="A202" s="89"/>
      <c r="B202" s="90">
        <v>44636</v>
      </c>
      <c r="C202" s="87" t="s">
        <v>165</v>
      </c>
      <c r="D202" s="87" t="s">
        <v>6</v>
      </c>
      <c r="E202" s="87" t="s">
        <v>6</v>
      </c>
      <c r="F202" s="88">
        <v>21150</v>
      </c>
    </row>
    <row r="203" spans="1:6" ht="12">
      <c r="A203" s="89"/>
      <c r="B203" s="89"/>
      <c r="C203" s="87" t="s">
        <v>250</v>
      </c>
      <c r="D203" s="87" t="s">
        <v>251</v>
      </c>
      <c r="E203" s="87" t="s">
        <v>252</v>
      </c>
      <c r="F203" s="88">
        <v>200</v>
      </c>
    </row>
    <row r="204" spans="1:6" ht="12">
      <c r="A204" s="89"/>
      <c r="B204" s="89"/>
      <c r="C204" s="87" t="s">
        <v>253</v>
      </c>
      <c r="D204" s="87" t="s">
        <v>254</v>
      </c>
      <c r="E204" s="87" t="s">
        <v>255</v>
      </c>
      <c r="F204" s="88">
        <v>500</v>
      </c>
    </row>
    <row r="205" spans="1:6" ht="12">
      <c r="A205" s="87" t="s">
        <v>246</v>
      </c>
      <c r="B205" s="85"/>
      <c r="C205" s="85"/>
      <c r="D205" s="85"/>
      <c r="E205" s="85"/>
      <c r="F205" s="88">
        <v>50000</v>
      </c>
    </row>
    <row r="206" spans="1:6" ht="12">
      <c r="A206" s="87" t="s">
        <v>247</v>
      </c>
      <c r="B206" s="90">
        <v>44631</v>
      </c>
      <c r="C206" s="87" t="s">
        <v>242</v>
      </c>
      <c r="D206" s="87" t="s">
        <v>6</v>
      </c>
      <c r="E206" s="87" t="s">
        <v>6</v>
      </c>
      <c r="F206" s="88">
        <v>200000</v>
      </c>
    </row>
    <row r="207" spans="1:6" ht="12">
      <c r="A207" s="87" t="s">
        <v>248</v>
      </c>
      <c r="B207" s="85"/>
      <c r="C207" s="85"/>
      <c r="D207" s="85"/>
      <c r="E207" s="85"/>
      <c r="F207" s="88">
        <v>200000</v>
      </c>
    </row>
    <row r="208" spans="1:6" ht="12">
      <c r="A208" s="87" t="s">
        <v>256</v>
      </c>
      <c r="B208" s="90">
        <v>44636</v>
      </c>
      <c r="C208" s="87" t="s">
        <v>165</v>
      </c>
      <c r="D208" s="87" t="s">
        <v>6</v>
      </c>
      <c r="E208" s="87" t="s">
        <v>6</v>
      </c>
      <c r="F208" s="88">
        <v>3850</v>
      </c>
    </row>
    <row r="209" spans="1:6" ht="12">
      <c r="A209" s="89"/>
      <c r="B209" s="90">
        <v>44637</v>
      </c>
      <c r="C209" s="87" t="s">
        <v>72</v>
      </c>
      <c r="D209" s="87" t="s">
        <v>6</v>
      </c>
      <c r="E209" s="87" t="s">
        <v>6</v>
      </c>
      <c r="F209" s="88">
        <v>5000</v>
      </c>
    </row>
    <row r="210" spans="1:6" ht="12">
      <c r="A210" s="89"/>
      <c r="B210" s="89"/>
      <c r="C210" s="87" t="s">
        <v>260</v>
      </c>
      <c r="D210" s="87" t="s">
        <v>261</v>
      </c>
      <c r="E210" s="87" t="s">
        <v>262</v>
      </c>
      <c r="F210" s="88">
        <v>200</v>
      </c>
    </row>
    <row r="211" spans="1:6" ht="12">
      <c r="A211" s="89"/>
      <c r="B211" s="89"/>
      <c r="C211" s="87" t="s">
        <v>263</v>
      </c>
      <c r="D211" s="87" t="s">
        <v>6</v>
      </c>
      <c r="E211" s="87" t="s">
        <v>6</v>
      </c>
      <c r="F211" s="88">
        <v>22817</v>
      </c>
    </row>
    <row r="212" spans="1:6" ht="12">
      <c r="A212" s="89"/>
      <c r="B212" s="90">
        <v>44638</v>
      </c>
      <c r="C212" s="87" t="s">
        <v>264</v>
      </c>
      <c r="D212" s="87" t="s">
        <v>265</v>
      </c>
      <c r="E212" s="87" t="s">
        <v>266</v>
      </c>
      <c r="F212" s="88">
        <v>45</v>
      </c>
    </row>
    <row r="213" spans="1:6" ht="12">
      <c r="A213" s="89"/>
      <c r="B213" s="89"/>
      <c r="C213" s="87" t="s">
        <v>267</v>
      </c>
      <c r="D213" s="87" t="s">
        <v>6</v>
      </c>
      <c r="E213" s="87" t="s">
        <v>6</v>
      </c>
      <c r="F213" s="88">
        <v>9400</v>
      </c>
    </row>
    <row r="214" spans="1:6" ht="12">
      <c r="A214" s="89"/>
      <c r="B214" s="90">
        <v>44639</v>
      </c>
      <c r="C214" s="87" t="s">
        <v>268</v>
      </c>
      <c r="D214" s="87" t="s">
        <v>6</v>
      </c>
      <c r="E214" s="87" t="s">
        <v>6</v>
      </c>
      <c r="F214" s="88">
        <v>400</v>
      </c>
    </row>
    <row r="215" spans="1:6" ht="12">
      <c r="A215" s="89"/>
      <c r="B215" s="90">
        <v>44640</v>
      </c>
      <c r="C215" s="87" t="s">
        <v>269</v>
      </c>
      <c r="D215" s="87" t="s">
        <v>6</v>
      </c>
      <c r="E215" s="87" t="s">
        <v>6</v>
      </c>
      <c r="F215" s="88">
        <v>700</v>
      </c>
    </row>
    <row r="216" spans="1:6" ht="12">
      <c r="A216" s="89"/>
      <c r="B216" s="90">
        <v>44641</v>
      </c>
      <c r="C216" s="87" t="s">
        <v>271</v>
      </c>
      <c r="D216" s="87" t="s">
        <v>6</v>
      </c>
      <c r="E216" s="87" t="s">
        <v>6</v>
      </c>
      <c r="F216" s="88">
        <v>1000</v>
      </c>
    </row>
    <row r="217" spans="1:6" ht="12">
      <c r="A217" s="89"/>
      <c r="B217" s="90">
        <v>44642</v>
      </c>
      <c r="C217" s="87" t="s">
        <v>260</v>
      </c>
      <c r="D217" s="87" t="s">
        <v>261</v>
      </c>
      <c r="E217" s="87" t="s">
        <v>262</v>
      </c>
      <c r="F217" s="88">
        <v>100</v>
      </c>
    </row>
    <row r="218" spans="1:6" ht="12">
      <c r="A218" s="89"/>
      <c r="B218" s="89"/>
      <c r="C218" s="87" t="s">
        <v>272</v>
      </c>
      <c r="D218" s="87" t="s">
        <v>6</v>
      </c>
      <c r="E218" s="87" t="s">
        <v>6</v>
      </c>
      <c r="F218" s="88">
        <v>1000</v>
      </c>
    </row>
    <row r="219" spans="1:6" ht="12">
      <c r="A219" s="89"/>
      <c r="B219" s="90">
        <v>44643</v>
      </c>
      <c r="C219" s="87" t="s">
        <v>273</v>
      </c>
      <c r="D219" s="87" t="s">
        <v>274</v>
      </c>
      <c r="E219" s="87" t="s">
        <v>275</v>
      </c>
      <c r="F219" s="88">
        <v>1000</v>
      </c>
    </row>
    <row r="220" spans="1:6" ht="12">
      <c r="A220" s="89"/>
      <c r="B220" s="89"/>
      <c r="C220" s="87" t="s">
        <v>276</v>
      </c>
      <c r="D220" s="87" t="s">
        <v>277</v>
      </c>
      <c r="E220" s="87" t="s">
        <v>278</v>
      </c>
      <c r="F220" s="88">
        <v>1000</v>
      </c>
    </row>
    <row r="221" spans="1:6" ht="12">
      <c r="A221" s="89"/>
      <c r="B221" s="89"/>
      <c r="C221" s="87" t="s">
        <v>279</v>
      </c>
      <c r="D221" s="87" t="s">
        <v>6</v>
      </c>
      <c r="E221" s="87" t="s">
        <v>6</v>
      </c>
      <c r="F221" s="88">
        <v>1080</v>
      </c>
    </row>
    <row r="222" spans="1:6" ht="12">
      <c r="A222" s="89"/>
      <c r="B222" s="89"/>
      <c r="C222" s="87" t="s">
        <v>281</v>
      </c>
      <c r="D222" s="87" t="s">
        <v>6</v>
      </c>
      <c r="E222" s="87" t="s">
        <v>6</v>
      </c>
      <c r="F222" s="88">
        <v>57600</v>
      </c>
    </row>
    <row r="223" spans="1:6" ht="12">
      <c r="A223" s="89"/>
      <c r="B223" s="90">
        <v>44644</v>
      </c>
      <c r="C223" s="87" t="s">
        <v>294</v>
      </c>
      <c r="D223" s="87" t="s">
        <v>6</v>
      </c>
      <c r="E223" s="87" t="s">
        <v>6</v>
      </c>
      <c r="F223" s="88">
        <v>10100</v>
      </c>
    </row>
    <row r="224" spans="1:6" ht="12">
      <c r="A224" s="89"/>
      <c r="B224" s="89"/>
      <c r="C224" s="87" t="s">
        <v>295</v>
      </c>
      <c r="D224" s="87" t="s">
        <v>6</v>
      </c>
      <c r="E224" s="87" t="s">
        <v>6</v>
      </c>
      <c r="F224" s="88">
        <v>6800</v>
      </c>
    </row>
    <row r="225" spans="1:6" ht="12">
      <c r="A225" s="89"/>
      <c r="B225" s="89"/>
      <c r="C225" s="87" t="s">
        <v>296</v>
      </c>
      <c r="D225" s="87" t="s">
        <v>6</v>
      </c>
      <c r="E225" s="87" t="s">
        <v>6</v>
      </c>
      <c r="F225" s="88">
        <v>1985</v>
      </c>
    </row>
    <row r="226" spans="1:6" ht="12">
      <c r="A226" s="89"/>
      <c r="B226" s="89"/>
      <c r="C226" s="87" t="s">
        <v>297</v>
      </c>
      <c r="D226" s="87" t="s">
        <v>6</v>
      </c>
      <c r="E226" s="87" t="s">
        <v>6</v>
      </c>
      <c r="F226" s="88">
        <v>9200</v>
      </c>
    </row>
    <row r="227" spans="1:6" ht="12">
      <c r="A227" s="89"/>
      <c r="B227" s="90">
        <v>44645</v>
      </c>
      <c r="C227" s="87" t="s">
        <v>299</v>
      </c>
      <c r="D227" s="87" t="s">
        <v>6</v>
      </c>
      <c r="E227" s="87" t="s">
        <v>6</v>
      </c>
      <c r="F227" s="88">
        <v>1700</v>
      </c>
    </row>
    <row r="228" spans="1:6" ht="12">
      <c r="A228" s="89"/>
      <c r="B228" s="90">
        <v>44646</v>
      </c>
      <c r="C228" s="87" t="s">
        <v>300</v>
      </c>
      <c r="D228" s="87" t="s">
        <v>6</v>
      </c>
      <c r="E228" s="87" t="s">
        <v>6</v>
      </c>
      <c r="F228" s="88">
        <v>11</v>
      </c>
    </row>
    <row r="229" spans="1:6" ht="12">
      <c r="A229" s="89"/>
      <c r="B229" s="90">
        <v>44647</v>
      </c>
      <c r="C229" s="87" t="s">
        <v>301</v>
      </c>
      <c r="D229" s="87" t="s">
        <v>6</v>
      </c>
      <c r="E229" s="87" t="s">
        <v>6</v>
      </c>
      <c r="F229" s="88">
        <v>12</v>
      </c>
    </row>
    <row r="230" spans="1:6" ht="12">
      <c r="A230" s="87" t="s">
        <v>257</v>
      </c>
      <c r="B230" s="85"/>
      <c r="C230" s="85"/>
      <c r="D230" s="85"/>
      <c r="E230" s="85"/>
      <c r="F230" s="88">
        <v>135000</v>
      </c>
    </row>
    <row r="231" spans="1:6" ht="12">
      <c r="A231" s="87" t="s">
        <v>280</v>
      </c>
      <c r="B231" s="90">
        <v>44643</v>
      </c>
      <c r="C231" s="87" t="s">
        <v>72</v>
      </c>
      <c r="D231" s="87" t="s">
        <v>6</v>
      </c>
      <c r="E231" s="87" t="s">
        <v>6</v>
      </c>
      <c r="F231" s="88">
        <v>2000</v>
      </c>
    </row>
    <row r="232" spans="1:6" ht="12">
      <c r="A232" s="89"/>
      <c r="B232" s="90">
        <v>44646</v>
      </c>
      <c r="C232" s="87" t="s">
        <v>300</v>
      </c>
      <c r="D232" s="87" t="s">
        <v>6</v>
      </c>
      <c r="E232" s="87" t="s">
        <v>6</v>
      </c>
      <c r="F232" s="88">
        <v>546</v>
      </c>
    </row>
    <row r="233" spans="1:6" ht="12">
      <c r="A233" s="89"/>
      <c r="B233" s="90">
        <v>44647</v>
      </c>
      <c r="C233" s="87" t="s">
        <v>301</v>
      </c>
      <c r="D233" s="87" t="s">
        <v>6</v>
      </c>
      <c r="E233" s="87" t="s">
        <v>6</v>
      </c>
      <c r="F233" s="88">
        <v>12</v>
      </c>
    </row>
    <row r="234" spans="1:6" ht="12">
      <c r="A234" s="89"/>
      <c r="B234" s="90">
        <v>44648</v>
      </c>
      <c r="C234" s="87" t="s">
        <v>302</v>
      </c>
      <c r="D234" s="87" t="s">
        <v>6</v>
      </c>
      <c r="E234" s="87" t="s">
        <v>6</v>
      </c>
      <c r="F234" s="88">
        <v>100</v>
      </c>
    </row>
    <row r="235" spans="1:6" ht="12">
      <c r="A235" s="89"/>
      <c r="B235" s="90">
        <v>44650</v>
      </c>
      <c r="C235" s="87" t="s">
        <v>303</v>
      </c>
      <c r="D235" s="87" t="s">
        <v>6</v>
      </c>
      <c r="E235" s="87" t="s">
        <v>6</v>
      </c>
      <c r="F235" s="88">
        <v>1000</v>
      </c>
    </row>
    <row r="236" spans="1:6" ht="12">
      <c r="A236" s="89"/>
      <c r="B236" s="90">
        <v>44652</v>
      </c>
      <c r="C236" s="87" t="s">
        <v>72</v>
      </c>
      <c r="D236" s="87" t="s">
        <v>6</v>
      </c>
      <c r="E236" s="87" t="s">
        <v>6</v>
      </c>
      <c r="F236" s="88">
        <v>5000</v>
      </c>
    </row>
    <row r="237" spans="1:6" ht="12">
      <c r="A237" s="89"/>
      <c r="B237" s="90">
        <v>44653</v>
      </c>
      <c r="C237" s="87" t="s">
        <v>307</v>
      </c>
      <c r="D237" s="87" t="s">
        <v>6</v>
      </c>
      <c r="E237" s="87" t="s">
        <v>6</v>
      </c>
      <c r="F237" s="88">
        <v>100</v>
      </c>
    </row>
    <row r="238" spans="1:6" ht="12">
      <c r="A238" s="89"/>
      <c r="B238" s="89"/>
      <c r="C238" s="87" t="s">
        <v>308</v>
      </c>
      <c r="D238" s="87" t="s">
        <v>6</v>
      </c>
      <c r="E238" s="87" t="s">
        <v>6</v>
      </c>
      <c r="F238" s="88">
        <v>500</v>
      </c>
    </row>
    <row r="239" spans="1:6" ht="12">
      <c r="A239" s="89"/>
      <c r="B239" s="90">
        <v>44654</v>
      </c>
      <c r="C239" s="87" t="s">
        <v>309</v>
      </c>
      <c r="D239" s="87" t="s">
        <v>6</v>
      </c>
      <c r="E239" s="87" t="s">
        <v>6</v>
      </c>
      <c r="F239" s="88">
        <v>200</v>
      </c>
    </row>
    <row r="240" spans="1:6" ht="12">
      <c r="A240" s="89"/>
      <c r="B240" s="90">
        <v>44655</v>
      </c>
      <c r="C240" s="87" t="s">
        <v>53</v>
      </c>
      <c r="D240" s="87" t="s">
        <v>54</v>
      </c>
      <c r="E240" s="87" t="s">
        <v>46</v>
      </c>
      <c r="F240" s="88">
        <v>1000</v>
      </c>
    </row>
    <row r="241" spans="1:6" ht="12">
      <c r="A241" s="89"/>
      <c r="B241" s="90">
        <v>44656</v>
      </c>
      <c r="C241" s="87" t="s">
        <v>310</v>
      </c>
      <c r="D241" s="87" t="s">
        <v>6</v>
      </c>
      <c r="E241" s="87" t="s">
        <v>6</v>
      </c>
      <c r="F241" s="88">
        <v>500</v>
      </c>
    </row>
    <row r="242" spans="1:6" ht="12">
      <c r="A242" s="89"/>
      <c r="B242" s="90">
        <v>44658</v>
      </c>
      <c r="C242" s="87" t="s">
        <v>313</v>
      </c>
      <c r="D242" s="87" t="s">
        <v>311</v>
      </c>
      <c r="E242" s="87" t="s">
        <v>312</v>
      </c>
      <c r="F242" s="88">
        <v>500</v>
      </c>
    </row>
    <row r="243" spans="1:6" ht="12">
      <c r="A243" s="89"/>
      <c r="B243" s="90">
        <v>44660</v>
      </c>
      <c r="C243" s="87" t="s">
        <v>316</v>
      </c>
      <c r="D243" s="87" t="s">
        <v>212</v>
      </c>
      <c r="E243" s="87" t="s">
        <v>317</v>
      </c>
      <c r="F243" s="88">
        <v>30</v>
      </c>
    </row>
    <row r="244" spans="1:6" ht="12">
      <c r="A244" s="89"/>
      <c r="B244" s="89"/>
      <c r="C244" s="87" t="s">
        <v>318</v>
      </c>
      <c r="D244" s="87" t="s">
        <v>6</v>
      </c>
      <c r="E244" s="87" t="s">
        <v>6</v>
      </c>
      <c r="F244" s="88">
        <v>3500</v>
      </c>
    </row>
    <row r="245" spans="1:6" ht="12">
      <c r="A245" s="89"/>
      <c r="B245" s="90">
        <v>44661</v>
      </c>
      <c r="C245" s="87" t="s">
        <v>319</v>
      </c>
      <c r="D245" s="87" t="s">
        <v>6</v>
      </c>
      <c r="E245" s="87" t="s">
        <v>6</v>
      </c>
      <c r="F245" s="88">
        <v>3000</v>
      </c>
    </row>
    <row r="246" spans="1:6" ht="12">
      <c r="A246" s="89"/>
      <c r="B246" s="90">
        <v>44662</v>
      </c>
      <c r="C246" s="87" t="s">
        <v>324</v>
      </c>
      <c r="D246" s="87" t="s">
        <v>325</v>
      </c>
      <c r="E246" s="87" t="s">
        <v>266</v>
      </c>
      <c r="F246" s="88">
        <v>100</v>
      </c>
    </row>
    <row r="247" spans="1:6" ht="12">
      <c r="A247" s="89"/>
      <c r="B247" s="89"/>
      <c r="C247" s="87" t="s">
        <v>326</v>
      </c>
      <c r="D247" s="87" t="s">
        <v>6</v>
      </c>
      <c r="E247" s="87" t="s">
        <v>6</v>
      </c>
      <c r="F247" s="88">
        <v>1000</v>
      </c>
    </row>
    <row r="248" spans="1:6" ht="12">
      <c r="A248" s="89"/>
      <c r="B248" s="90">
        <v>44663</v>
      </c>
      <c r="C248" s="87" t="s">
        <v>327</v>
      </c>
      <c r="D248" s="87" t="s">
        <v>6</v>
      </c>
      <c r="E248" s="87" t="s">
        <v>6</v>
      </c>
      <c r="F248" s="88">
        <v>500</v>
      </c>
    </row>
    <row r="249" spans="1:6" ht="12">
      <c r="A249" s="89"/>
      <c r="B249" s="90">
        <v>44664</v>
      </c>
      <c r="C249" s="87" t="s">
        <v>328</v>
      </c>
      <c r="D249" s="87" t="s">
        <v>6</v>
      </c>
      <c r="E249" s="87" t="s">
        <v>6</v>
      </c>
      <c r="F249" s="88">
        <v>1300</v>
      </c>
    </row>
    <row r="250" spans="1:6" ht="12">
      <c r="A250" s="89"/>
      <c r="B250" s="90">
        <v>44665</v>
      </c>
      <c r="C250" s="87" t="s">
        <v>329</v>
      </c>
      <c r="D250" s="87" t="s">
        <v>6</v>
      </c>
      <c r="E250" s="87" t="s">
        <v>6</v>
      </c>
      <c r="F250" s="88">
        <v>700</v>
      </c>
    </row>
    <row r="251" spans="1:6" ht="12">
      <c r="A251" s="89"/>
      <c r="B251" s="90">
        <v>44666</v>
      </c>
      <c r="C251" s="87" t="s">
        <v>330</v>
      </c>
      <c r="D251" s="87" t="s">
        <v>6</v>
      </c>
      <c r="E251" s="87" t="s">
        <v>6</v>
      </c>
      <c r="F251" s="88">
        <v>200</v>
      </c>
    </row>
    <row r="252" spans="1:6" ht="12">
      <c r="A252" s="89"/>
      <c r="B252" s="90">
        <v>44667</v>
      </c>
      <c r="C252" s="87" t="s">
        <v>331</v>
      </c>
      <c r="D252" s="87" t="s">
        <v>6</v>
      </c>
      <c r="E252" s="87" t="s">
        <v>6</v>
      </c>
      <c r="F252" s="88">
        <v>500</v>
      </c>
    </row>
    <row r="253" spans="1:6" ht="12">
      <c r="A253" s="89"/>
      <c r="B253" s="90">
        <v>44670</v>
      </c>
      <c r="C253" s="87" t="s">
        <v>333</v>
      </c>
      <c r="D253" s="87" t="s">
        <v>6</v>
      </c>
      <c r="E253" s="87" t="s">
        <v>6</v>
      </c>
      <c r="F253" s="88">
        <v>1000</v>
      </c>
    </row>
    <row r="254" spans="1:6" ht="12">
      <c r="A254" s="89"/>
      <c r="B254" s="90">
        <v>44671</v>
      </c>
      <c r="C254" s="87" t="s">
        <v>308</v>
      </c>
      <c r="D254" s="87" t="s">
        <v>6</v>
      </c>
      <c r="E254" s="87" t="s">
        <v>6</v>
      </c>
      <c r="F254" s="88">
        <v>500</v>
      </c>
    </row>
    <row r="255" spans="1:6" ht="12">
      <c r="A255" s="89"/>
      <c r="B255" s="89"/>
      <c r="C255" s="87" t="s">
        <v>383</v>
      </c>
      <c r="D255" s="87" t="s">
        <v>6</v>
      </c>
      <c r="E255" s="87" t="s">
        <v>6</v>
      </c>
      <c r="F255" s="88">
        <v>35.34</v>
      </c>
    </row>
    <row r="256" spans="1:6" ht="12">
      <c r="A256" s="89"/>
      <c r="B256" s="90">
        <v>44676</v>
      </c>
      <c r="C256" s="87" t="s">
        <v>340</v>
      </c>
      <c r="D256" s="87" t="s">
        <v>6</v>
      </c>
      <c r="E256" s="87" t="s">
        <v>6</v>
      </c>
      <c r="F256" s="88">
        <v>15000</v>
      </c>
    </row>
    <row r="257" spans="1:6" ht="12">
      <c r="A257" s="89"/>
      <c r="B257" s="90">
        <v>44680</v>
      </c>
      <c r="C257" s="87" t="s">
        <v>344</v>
      </c>
      <c r="D257" s="87" t="s">
        <v>6</v>
      </c>
      <c r="E257" s="87" t="s">
        <v>6</v>
      </c>
      <c r="F257" s="88">
        <v>100</v>
      </c>
    </row>
    <row r="258" spans="1:6" ht="12">
      <c r="A258" s="89"/>
      <c r="B258" s="90">
        <v>44681</v>
      </c>
      <c r="C258" s="87" t="s">
        <v>346</v>
      </c>
      <c r="D258" s="87" t="s">
        <v>6</v>
      </c>
      <c r="E258" s="87" t="s">
        <v>6</v>
      </c>
      <c r="F258" s="88">
        <v>400</v>
      </c>
    </row>
    <row r="259" spans="1:6" ht="12">
      <c r="A259" s="89"/>
      <c r="B259" s="90">
        <v>44682</v>
      </c>
      <c r="C259" s="87" t="s">
        <v>350</v>
      </c>
      <c r="D259" s="87" t="s">
        <v>6</v>
      </c>
      <c r="E259" s="87" t="s">
        <v>6</v>
      </c>
      <c r="F259" s="88">
        <v>4500</v>
      </c>
    </row>
    <row r="260" spans="1:6" ht="12">
      <c r="A260" s="89"/>
      <c r="B260" s="90">
        <v>44685</v>
      </c>
      <c r="C260" s="87" t="s">
        <v>162</v>
      </c>
      <c r="D260" s="87" t="s">
        <v>6</v>
      </c>
      <c r="E260" s="87" t="s">
        <v>6</v>
      </c>
      <c r="F260" s="88">
        <v>1000</v>
      </c>
    </row>
    <row r="261" spans="1:6" ht="12">
      <c r="A261" s="89"/>
      <c r="B261" s="89"/>
      <c r="C261" s="87" t="s">
        <v>353</v>
      </c>
      <c r="D261" s="87" t="s">
        <v>6</v>
      </c>
      <c r="E261" s="87" t="s">
        <v>6</v>
      </c>
      <c r="F261" s="88">
        <v>1600</v>
      </c>
    </row>
    <row r="262" spans="1:6" ht="12">
      <c r="A262" s="89"/>
      <c r="B262" s="90">
        <v>44686</v>
      </c>
      <c r="C262" s="87" t="s">
        <v>354</v>
      </c>
      <c r="D262" s="87" t="s">
        <v>6</v>
      </c>
      <c r="E262" s="87" t="s">
        <v>6</v>
      </c>
      <c r="F262" s="88">
        <v>400</v>
      </c>
    </row>
    <row r="263" spans="1:6" ht="12">
      <c r="A263" s="89"/>
      <c r="B263" s="90">
        <v>44687</v>
      </c>
      <c r="C263" s="87" t="s">
        <v>355</v>
      </c>
      <c r="D263" s="87" t="s">
        <v>6</v>
      </c>
      <c r="E263" s="87" t="s">
        <v>6</v>
      </c>
      <c r="F263" s="88">
        <v>142454.7</v>
      </c>
    </row>
    <row r="264" spans="1:6" ht="12">
      <c r="A264" s="89"/>
      <c r="B264" s="90">
        <v>44694</v>
      </c>
      <c r="C264" s="87" t="s">
        <v>366</v>
      </c>
      <c r="D264" s="87" t="s">
        <v>6</v>
      </c>
      <c r="E264" s="87" t="s">
        <v>6</v>
      </c>
      <c r="F264" s="88">
        <v>10</v>
      </c>
    </row>
    <row r="265" spans="1:6" ht="12">
      <c r="A265" s="89"/>
      <c r="B265" s="90">
        <v>44696</v>
      </c>
      <c r="C265" s="87" t="s">
        <v>367</v>
      </c>
      <c r="D265" s="87" t="s">
        <v>6</v>
      </c>
      <c r="E265" s="87" t="s">
        <v>6</v>
      </c>
      <c r="F265" s="88">
        <v>300</v>
      </c>
    </row>
    <row r="266" spans="1:6" ht="12">
      <c r="A266" s="89"/>
      <c r="B266" s="90">
        <v>44703</v>
      </c>
      <c r="C266" s="87" t="s">
        <v>374</v>
      </c>
      <c r="D266" s="87" t="s">
        <v>6</v>
      </c>
      <c r="E266" s="87" t="s">
        <v>6</v>
      </c>
      <c r="F266" s="88">
        <v>1000</v>
      </c>
    </row>
    <row r="267" spans="1:6" ht="12">
      <c r="A267" s="89"/>
      <c r="B267" s="90">
        <v>44704</v>
      </c>
      <c r="C267" s="87" t="s">
        <v>379</v>
      </c>
      <c r="D267" s="87" t="s">
        <v>6</v>
      </c>
      <c r="E267" s="87" t="s">
        <v>6</v>
      </c>
      <c r="F267" s="88">
        <v>1000</v>
      </c>
    </row>
    <row r="268" spans="1:6" ht="12">
      <c r="A268" s="89"/>
      <c r="B268" s="90">
        <v>44705</v>
      </c>
      <c r="C268" s="87" t="s">
        <v>72</v>
      </c>
      <c r="D268" s="87" t="s">
        <v>6</v>
      </c>
      <c r="E268" s="87" t="s">
        <v>6</v>
      </c>
      <c r="F268" s="88">
        <v>5000</v>
      </c>
    </row>
    <row r="269" spans="1:6" ht="12">
      <c r="A269" s="89"/>
      <c r="B269" s="90">
        <v>44715</v>
      </c>
      <c r="C269" s="87" t="s">
        <v>308</v>
      </c>
      <c r="D269" s="87" t="s">
        <v>6</v>
      </c>
      <c r="E269" s="87" t="s">
        <v>6</v>
      </c>
      <c r="F269" s="88">
        <v>500</v>
      </c>
    </row>
    <row r="270" spans="1:6" ht="12">
      <c r="A270" s="89"/>
      <c r="B270" s="90">
        <v>44718</v>
      </c>
      <c r="C270" s="87" t="s">
        <v>162</v>
      </c>
      <c r="D270" s="87" t="s">
        <v>6</v>
      </c>
      <c r="E270" s="87" t="s">
        <v>6</v>
      </c>
      <c r="F270" s="88">
        <v>1000</v>
      </c>
    </row>
    <row r="271" spans="1:6" ht="12">
      <c r="A271" s="89"/>
      <c r="B271" s="90">
        <v>44719</v>
      </c>
      <c r="C271" s="87" t="s">
        <v>386</v>
      </c>
      <c r="D271" s="87" t="s">
        <v>6</v>
      </c>
      <c r="E271" s="87" t="s">
        <v>6</v>
      </c>
      <c r="F271" s="88">
        <v>85.93</v>
      </c>
    </row>
    <row r="272" spans="1:6" ht="12">
      <c r="A272" s="89"/>
      <c r="B272" s="90">
        <v>44721</v>
      </c>
      <c r="C272" s="87" t="s">
        <v>388</v>
      </c>
      <c r="D272" s="87" t="s">
        <v>6</v>
      </c>
      <c r="E272" s="87" t="s">
        <v>6</v>
      </c>
      <c r="F272" s="88">
        <v>100</v>
      </c>
    </row>
    <row r="273" spans="1:6" ht="12">
      <c r="A273" s="89"/>
      <c r="B273" s="90">
        <v>44725</v>
      </c>
      <c r="C273" s="87" t="s">
        <v>366</v>
      </c>
      <c r="D273" s="87" t="s">
        <v>6</v>
      </c>
      <c r="E273" s="87" t="s">
        <v>6</v>
      </c>
      <c r="F273" s="88">
        <v>12</v>
      </c>
    </row>
    <row r="274" spans="1:6" ht="12">
      <c r="A274" s="89"/>
      <c r="B274" s="90">
        <v>44726</v>
      </c>
      <c r="C274" s="87" t="s">
        <v>397</v>
      </c>
      <c r="D274" s="87" t="s">
        <v>6</v>
      </c>
      <c r="E274" s="87" t="s">
        <v>6</v>
      </c>
      <c r="F274" s="88">
        <v>1000</v>
      </c>
    </row>
    <row r="275" spans="1:6" ht="12">
      <c r="A275" s="89"/>
      <c r="B275" s="90">
        <v>44733</v>
      </c>
      <c r="C275" s="87" t="s">
        <v>379</v>
      </c>
      <c r="D275" s="87" t="s">
        <v>6</v>
      </c>
      <c r="E275" s="87" t="s">
        <v>6</v>
      </c>
      <c r="F275" s="88">
        <v>1434.03</v>
      </c>
    </row>
    <row r="276" spans="1:6" ht="12">
      <c r="A276" s="87" t="s">
        <v>282</v>
      </c>
      <c r="B276" s="85"/>
      <c r="C276" s="85"/>
      <c r="D276" s="85"/>
      <c r="E276" s="85"/>
      <c r="F276" s="88">
        <v>200720</v>
      </c>
    </row>
    <row r="277" spans="1:6" ht="12">
      <c r="A277" s="87" t="s">
        <v>284</v>
      </c>
      <c r="B277" s="90">
        <v>44602</v>
      </c>
      <c r="C277" s="87" t="s">
        <v>283</v>
      </c>
      <c r="D277" s="87" t="s">
        <v>6</v>
      </c>
      <c r="E277" s="87" t="s">
        <v>6</v>
      </c>
      <c r="F277" s="88">
        <v>1144505.4</v>
      </c>
    </row>
    <row r="278" spans="1:6" ht="12">
      <c r="A278" s="89"/>
      <c r="B278" s="90">
        <v>44647</v>
      </c>
      <c r="C278" s="87" t="s">
        <v>301</v>
      </c>
      <c r="D278" s="87" t="s">
        <v>6</v>
      </c>
      <c r="E278" s="87" t="s">
        <v>6</v>
      </c>
      <c r="F278" s="88">
        <v>12</v>
      </c>
    </row>
    <row r="279" spans="1:6" ht="12">
      <c r="A279" s="89"/>
      <c r="B279" s="90">
        <v>44870</v>
      </c>
      <c r="C279" s="87" t="s">
        <v>641</v>
      </c>
      <c r="D279" s="87" t="s">
        <v>6</v>
      </c>
      <c r="E279" s="87" t="s">
        <v>6</v>
      </c>
      <c r="F279" s="88">
        <v>2800</v>
      </c>
    </row>
    <row r="280" spans="1:6" ht="12">
      <c r="A280" s="89"/>
      <c r="B280" s="87" t="s">
        <v>832</v>
      </c>
      <c r="C280" s="87" t="s">
        <v>283</v>
      </c>
      <c r="D280" s="87" t="s">
        <v>6</v>
      </c>
      <c r="E280" s="87" t="s">
        <v>6</v>
      </c>
      <c r="F280" s="88">
        <v>915604.6</v>
      </c>
    </row>
    <row r="281" spans="1:6" ht="12">
      <c r="A281" s="87" t="s">
        <v>286</v>
      </c>
      <c r="B281" s="85"/>
      <c r="C281" s="85"/>
      <c r="D281" s="85"/>
      <c r="E281" s="85"/>
      <c r="F281" s="88">
        <v>2062922</v>
      </c>
    </row>
    <row r="282" spans="1:6" ht="12">
      <c r="A282" s="87" t="s">
        <v>314</v>
      </c>
      <c r="B282" s="90">
        <v>44659</v>
      </c>
      <c r="C282" s="87" t="s">
        <v>72</v>
      </c>
      <c r="D282" s="87" t="s">
        <v>6</v>
      </c>
      <c r="E282" s="87" t="s">
        <v>6</v>
      </c>
      <c r="F282" s="88">
        <v>5000</v>
      </c>
    </row>
    <row r="283" spans="1:6" ht="12">
      <c r="A283" s="89"/>
      <c r="B283" s="89"/>
      <c r="C283" s="87" t="s">
        <v>315</v>
      </c>
      <c r="D283" s="87" t="s">
        <v>6</v>
      </c>
      <c r="E283" s="87" t="s">
        <v>6</v>
      </c>
      <c r="F283" s="88">
        <v>950</v>
      </c>
    </row>
    <row r="284" spans="1:6" ht="12">
      <c r="A284" s="89"/>
      <c r="B284" s="90">
        <v>44660</v>
      </c>
      <c r="C284" s="87" t="s">
        <v>318</v>
      </c>
      <c r="D284" s="87" t="s">
        <v>6</v>
      </c>
      <c r="E284" s="87" t="s">
        <v>6</v>
      </c>
      <c r="F284" s="88">
        <v>6100</v>
      </c>
    </row>
    <row r="285" spans="1:6" ht="12">
      <c r="A285" s="89"/>
      <c r="B285" s="90">
        <v>44661</v>
      </c>
      <c r="C285" s="87" t="s">
        <v>320</v>
      </c>
      <c r="D285" s="87" t="s">
        <v>6</v>
      </c>
      <c r="E285" s="87" t="s">
        <v>6</v>
      </c>
      <c r="F285" s="88">
        <v>4000</v>
      </c>
    </row>
    <row r="286" spans="1:6" ht="12">
      <c r="A286" s="89"/>
      <c r="B286" s="90">
        <v>44662</v>
      </c>
      <c r="C286" s="87" t="s">
        <v>165</v>
      </c>
      <c r="D286" s="87" t="s">
        <v>6</v>
      </c>
      <c r="E286" s="87" t="s">
        <v>6</v>
      </c>
      <c r="F286" s="88">
        <v>12500</v>
      </c>
    </row>
    <row r="287" spans="1:6" ht="12">
      <c r="A287" s="89"/>
      <c r="B287" s="90">
        <v>44726</v>
      </c>
      <c r="C287" s="87" t="s">
        <v>397</v>
      </c>
      <c r="D287" s="87" t="s">
        <v>6</v>
      </c>
      <c r="E287" s="87" t="s">
        <v>6</v>
      </c>
      <c r="F287" s="88">
        <v>1000</v>
      </c>
    </row>
    <row r="288" spans="1:6" ht="12">
      <c r="A288" s="89"/>
      <c r="B288" s="90">
        <v>44733</v>
      </c>
      <c r="C288" s="87" t="s">
        <v>379</v>
      </c>
      <c r="D288" s="87" t="s">
        <v>6</v>
      </c>
      <c r="E288" s="87" t="s">
        <v>6</v>
      </c>
      <c r="F288" s="88">
        <v>565.97</v>
      </c>
    </row>
    <row r="289" spans="1:6" ht="12">
      <c r="A289" s="89"/>
      <c r="B289" s="89"/>
      <c r="C289" s="87" t="s">
        <v>400</v>
      </c>
      <c r="D289" s="87" t="s">
        <v>6</v>
      </c>
      <c r="E289" s="87" t="s">
        <v>6</v>
      </c>
      <c r="F289" s="88">
        <v>1000</v>
      </c>
    </row>
    <row r="290" spans="1:6" ht="12">
      <c r="A290" s="89"/>
      <c r="B290" s="87" t="s">
        <v>401</v>
      </c>
      <c r="C290" s="87" t="s">
        <v>308</v>
      </c>
      <c r="D290" s="87" t="s">
        <v>6</v>
      </c>
      <c r="E290" s="87" t="s">
        <v>6</v>
      </c>
      <c r="F290" s="88">
        <v>700</v>
      </c>
    </row>
    <row r="291" spans="1:6" ht="12">
      <c r="A291" s="89"/>
      <c r="B291" s="89"/>
      <c r="C291" s="87" t="s">
        <v>402</v>
      </c>
      <c r="D291" s="87" t="s">
        <v>6</v>
      </c>
      <c r="E291" s="87" t="s">
        <v>6</v>
      </c>
      <c r="F291" s="88">
        <v>70</v>
      </c>
    </row>
    <row r="292" spans="1:6" ht="12">
      <c r="A292" s="89"/>
      <c r="B292" s="89"/>
      <c r="C292" s="87" t="s">
        <v>405</v>
      </c>
      <c r="D292" s="87" t="s">
        <v>6</v>
      </c>
      <c r="E292" s="87" t="s">
        <v>6</v>
      </c>
      <c r="F292" s="88">
        <v>300</v>
      </c>
    </row>
    <row r="293" spans="1:6" ht="12">
      <c r="A293" s="89"/>
      <c r="B293" s="89"/>
      <c r="C293" s="87" t="s">
        <v>407</v>
      </c>
      <c r="D293" s="87" t="s">
        <v>6</v>
      </c>
      <c r="E293" s="87" t="s">
        <v>6</v>
      </c>
      <c r="F293" s="88">
        <v>1000</v>
      </c>
    </row>
    <row r="294" spans="1:6" ht="12">
      <c r="A294" s="89"/>
      <c r="B294" s="90">
        <v>44746</v>
      </c>
      <c r="C294" s="87" t="s">
        <v>162</v>
      </c>
      <c r="D294" s="87" t="s">
        <v>6</v>
      </c>
      <c r="E294" s="87" t="s">
        <v>6</v>
      </c>
      <c r="F294" s="88">
        <v>1000</v>
      </c>
    </row>
    <row r="295" spans="1:6" ht="12">
      <c r="A295" s="89"/>
      <c r="B295" s="90">
        <v>44749</v>
      </c>
      <c r="C295" s="87" t="s">
        <v>419</v>
      </c>
      <c r="D295" s="87" t="s">
        <v>6</v>
      </c>
      <c r="E295" s="87" t="s">
        <v>6</v>
      </c>
      <c r="F295" s="88">
        <v>500</v>
      </c>
    </row>
    <row r="296" spans="1:6" ht="12">
      <c r="A296" s="89"/>
      <c r="B296" s="90">
        <v>44750</v>
      </c>
      <c r="C296" s="87" t="s">
        <v>426</v>
      </c>
      <c r="D296" s="87" t="s">
        <v>6</v>
      </c>
      <c r="E296" s="87" t="s">
        <v>6</v>
      </c>
      <c r="F296" s="88">
        <v>95</v>
      </c>
    </row>
    <row r="297" spans="1:6" ht="12">
      <c r="A297" s="89"/>
      <c r="B297" s="90">
        <v>44754</v>
      </c>
      <c r="C297" s="87" t="s">
        <v>429</v>
      </c>
      <c r="D297" s="87" t="s">
        <v>6</v>
      </c>
      <c r="E297" s="87" t="s">
        <v>6</v>
      </c>
      <c r="F297" s="88">
        <v>100</v>
      </c>
    </row>
    <row r="298" spans="1:6" ht="12">
      <c r="A298" s="89"/>
      <c r="B298" s="90">
        <v>44755</v>
      </c>
      <c r="C298" s="87" t="s">
        <v>308</v>
      </c>
      <c r="D298" s="87" t="s">
        <v>6</v>
      </c>
      <c r="E298" s="87" t="s">
        <v>6</v>
      </c>
      <c r="F298" s="88">
        <v>700</v>
      </c>
    </row>
    <row r="299" spans="1:6" ht="12">
      <c r="A299" s="89"/>
      <c r="B299" s="89"/>
      <c r="C299" s="87" t="s">
        <v>366</v>
      </c>
      <c r="D299" s="87" t="s">
        <v>6</v>
      </c>
      <c r="E299" s="87" t="s">
        <v>6</v>
      </c>
      <c r="F299" s="88">
        <v>44</v>
      </c>
    </row>
    <row r="300" spans="1:6" ht="12">
      <c r="A300" s="89"/>
      <c r="B300" s="90">
        <v>44763</v>
      </c>
      <c r="C300" s="87" t="s">
        <v>379</v>
      </c>
      <c r="D300" s="87" t="s">
        <v>6</v>
      </c>
      <c r="E300" s="87" t="s">
        <v>6</v>
      </c>
      <c r="F300" s="88">
        <v>2000</v>
      </c>
    </row>
    <row r="301" spans="1:6" ht="12">
      <c r="A301" s="89"/>
      <c r="B301" s="90">
        <v>44776</v>
      </c>
      <c r="C301" s="87" t="s">
        <v>447</v>
      </c>
      <c r="D301" s="87" t="s">
        <v>6</v>
      </c>
      <c r="E301" s="87" t="s">
        <v>6</v>
      </c>
      <c r="F301" s="88">
        <v>1000</v>
      </c>
    </row>
    <row r="302" spans="1:6" ht="12">
      <c r="A302" s="89"/>
      <c r="B302" s="90">
        <v>44777</v>
      </c>
      <c r="C302" s="87" t="s">
        <v>162</v>
      </c>
      <c r="D302" s="87" t="s">
        <v>6</v>
      </c>
      <c r="E302" s="87" t="s">
        <v>6</v>
      </c>
      <c r="F302" s="88">
        <v>1000</v>
      </c>
    </row>
    <row r="303" spans="1:6" ht="12">
      <c r="A303" s="89"/>
      <c r="B303" s="90">
        <v>44782</v>
      </c>
      <c r="C303" s="87" t="s">
        <v>453</v>
      </c>
      <c r="D303" s="87" t="s">
        <v>6</v>
      </c>
      <c r="E303" s="87" t="s">
        <v>6</v>
      </c>
      <c r="F303" s="88">
        <v>42</v>
      </c>
    </row>
    <row r="304" spans="1:6" ht="12">
      <c r="A304" s="89"/>
      <c r="B304" s="90">
        <v>44783</v>
      </c>
      <c r="C304" s="87" t="s">
        <v>454</v>
      </c>
      <c r="D304" s="87" t="s">
        <v>6</v>
      </c>
      <c r="E304" s="87" t="s">
        <v>6</v>
      </c>
      <c r="F304" s="88">
        <v>50.39</v>
      </c>
    </row>
    <row r="305" spans="1:6" ht="12">
      <c r="A305" s="89"/>
      <c r="B305" s="90">
        <v>44786</v>
      </c>
      <c r="C305" s="87" t="s">
        <v>457</v>
      </c>
      <c r="D305" s="87" t="s">
        <v>6</v>
      </c>
      <c r="E305" s="87" t="s">
        <v>6</v>
      </c>
      <c r="F305" s="88">
        <v>200</v>
      </c>
    </row>
    <row r="306" spans="1:6" ht="12">
      <c r="A306" s="89"/>
      <c r="B306" s="90">
        <v>44788</v>
      </c>
      <c r="C306" s="87" t="s">
        <v>366</v>
      </c>
      <c r="D306" s="87" t="s">
        <v>6</v>
      </c>
      <c r="E306" s="87" t="s">
        <v>6</v>
      </c>
      <c r="F306" s="88">
        <v>4</v>
      </c>
    </row>
    <row r="307" spans="1:6" ht="12">
      <c r="A307" s="89"/>
      <c r="B307" s="90">
        <v>44789</v>
      </c>
      <c r="C307" s="87" t="s">
        <v>464</v>
      </c>
      <c r="D307" s="87" t="s">
        <v>6</v>
      </c>
      <c r="E307" s="87" t="s">
        <v>6</v>
      </c>
      <c r="F307" s="88">
        <v>100</v>
      </c>
    </row>
    <row r="308" spans="1:6" ht="12">
      <c r="A308" s="89"/>
      <c r="B308" s="90">
        <v>44737</v>
      </c>
      <c r="C308" s="87" t="s">
        <v>153</v>
      </c>
      <c r="D308" s="87" t="s">
        <v>6</v>
      </c>
      <c r="E308" s="87" t="s">
        <v>6</v>
      </c>
      <c r="F308" s="88">
        <v>500</v>
      </c>
    </row>
    <row r="309" spans="1:6" ht="12">
      <c r="A309" s="89"/>
      <c r="B309" s="90">
        <v>44797</v>
      </c>
      <c r="C309" s="87" t="s">
        <v>470</v>
      </c>
      <c r="D309" s="87" t="s">
        <v>6</v>
      </c>
      <c r="E309" s="87" t="s">
        <v>6</v>
      </c>
      <c r="F309" s="88">
        <v>1000</v>
      </c>
    </row>
    <row r="310" spans="1:6" ht="12">
      <c r="A310" s="89"/>
      <c r="B310" s="90">
        <v>44799</v>
      </c>
      <c r="C310" s="87" t="s">
        <v>471</v>
      </c>
      <c r="D310" s="87" t="s">
        <v>6</v>
      </c>
      <c r="E310" s="87" t="s">
        <v>6</v>
      </c>
      <c r="F310" s="88">
        <v>100</v>
      </c>
    </row>
    <row r="311" spans="1:6" ht="12">
      <c r="A311" s="89"/>
      <c r="B311" s="90">
        <v>44806</v>
      </c>
      <c r="C311" s="87" t="s">
        <v>477</v>
      </c>
      <c r="D311" s="87" t="s">
        <v>6</v>
      </c>
      <c r="E311" s="87" t="s">
        <v>6</v>
      </c>
      <c r="F311" s="88">
        <v>10000</v>
      </c>
    </row>
    <row r="312" spans="1:6" ht="12">
      <c r="A312" s="89"/>
      <c r="B312" s="90">
        <v>44807</v>
      </c>
      <c r="C312" s="87" t="s">
        <v>478</v>
      </c>
      <c r="D312" s="87" t="s">
        <v>6</v>
      </c>
      <c r="E312" s="87" t="s">
        <v>6</v>
      </c>
      <c r="F312" s="88">
        <v>500</v>
      </c>
    </row>
    <row r="313" spans="1:6" ht="12">
      <c r="A313" s="89"/>
      <c r="B313" s="90">
        <v>44809</v>
      </c>
      <c r="C313" s="87" t="s">
        <v>162</v>
      </c>
      <c r="D313" s="87" t="s">
        <v>6</v>
      </c>
      <c r="E313" s="87" t="s">
        <v>6</v>
      </c>
      <c r="F313" s="88">
        <v>1000</v>
      </c>
    </row>
    <row r="314" spans="1:6" ht="12">
      <c r="A314" s="89"/>
      <c r="B314" s="89"/>
      <c r="C314" s="87" t="s">
        <v>483</v>
      </c>
      <c r="D314" s="87" t="s">
        <v>6</v>
      </c>
      <c r="E314" s="87" t="s">
        <v>6</v>
      </c>
      <c r="F314" s="88">
        <v>1000</v>
      </c>
    </row>
    <row r="315" spans="1:6" ht="12">
      <c r="A315" s="89"/>
      <c r="B315" s="90">
        <v>44813</v>
      </c>
      <c r="C315" s="87" t="s">
        <v>485</v>
      </c>
      <c r="D315" s="87" t="s">
        <v>6</v>
      </c>
      <c r="E315" s="87" t="s">
        <v>6</v>
      </c>
      <c r="F315" s="88">
        <v>500</v>
      </c>
    </row>
    <row r="316" spans="1:6" ht="12">
      <c r="A316" s="89"/>
      <c r="B316" s="90">
        <v>44817</v>
      </c>
      <c r="C316" s="87" t="s">
        <v>366</v>
      </c>
      <c r="D316" s="87" t="s">
        <v>6</v>
      </c>
      <c r="E316" s="87" t="s">
        <v>6</v>
      </c>
      <c r="F316" s="88">
        <v>6</v>
      </c>
    </row>
    <row r="317" spans="1:6" ht="12">
      <c r="A317" s="89"/>
      <c r="B317" s="89"/>
      <c r="C317" s="87" t="s">
        <v>488</v>
      </c>
      <c r="D317" s="87" t="s">
        <v>6</v>
      </c>
      <c r="E317" s="87" t="s">
        <v>6</v>
      </c>
      <c r="F317" s="88">
        <v>100</v>
      </c>
    </row>
    <row r="318" spans="1:6" ht="12">
      <c r="A318" s="89"/>
      <c r="B318" s="90">
        <v>44819</v>
      </c>
      <c r="C318" s="87" t="s">
        <v>308</v>
      </c>
      <c r="D318" s="87" t="s">
        <v>6</v>
      </c>
      <c r="E318" s="87" t="s">
        <v>6</v>
      </c>
      <c r="F318" s="88">
        <v>500</v>
      </c>
    </row>
    <row r="319" spans="1:6" ht="12">
      <c r="A319" s="89"/>
      <c r="B319" s="90">
        <v>44828</v>
      </c>
      <c r="C319" s="87" t="s">
        <v>498</v>
      </c>
      <c r="D319" s="87" t="s">
        <v>6</v>
      </c>
      <c r="E319" s="87" t="s">
        <v>6</v>
      </c>
      <c r="F319" s="88">
        <v>300</v>
      </c>
    </row>
    <row r="320" spans="1:6" ht="12">
      <c r="A320" s="89"/>
      <c r="B320" s="90">
        <v>44831</v>
      </c>
      <c r="C320" s="87" t="s">
        <v>499</v>
      </c>
      <c r="D320" s="87" t="s">
        <v>6</v>
      </c>
      <c r="E320" s="87" t="s">
        <v>6</v>
      </c>
      <c r="F320" s="88">
        <v>1000</v>
      </c>
    </row>
    <row r="321" spans="1:6" ht="12">
      <c r="A321" s="89"/>
      <c r="B321" s="89"/>
      <c r="C321" s="87" t="s">
        <v>500</v>
      </c>
      <c r="D321" s="87" t="s">
        <v>6</v>
      </c>
      <c r="E321" s="87" t="s">
        <v>6</v>
      </c>
      <c r="F321" s="88">
        <v>400</v>
      </c>
    </row>
    <row r="322" spans="1:6" ht="12">
      <c r="A322" s="89"/>
      <c r="B322" s="90">
        <v>44833</v>
      </c>
      <c r="C322" s="87" t="s">
        <v>501</v>
      </c>
      <c r="D322" s="87" t="s">
        <v>6</v>
      </c>
      <c r="E322" s="87" t="s">
        <v>6</v>
      </c>
      <c r="F322" s="88">
        <v>77</v>
      </c>
    </row>
    <row r="323" spans="1:6" ht="12">
      <c r="A323" s="89"/>
      <c r="B323" s="90">
        <v>44838</v>
      </c>
      <c r="C323" s="87" t="s">
        <v>162</v>
      </c>
      <c r="D323" s="87" t="s">
        <v>6</v>
      </c>
      <c r="E323" s="87" t="s">
        <v>6</v>
      </c>
      <c r="F323" s="88">
        <v>1000</v>
      </c>
    </row>
    <row r="324" spans="1:6" ht="12">
      <c r="A324" s="89"/>
      <c r="B324" s="89"/>
      <c r="C324" s="87" t="s">
        <v>502</v>
      </c>
      <c r="D324" s="87" t="s">
        <v>6</v>
      </c>
      <c r="E324" s="87" t="s">
        <v>6</v>
      </c>
      <c r="F324" s="88">
        <v>1000</v>
      </c>
    </row>
    <row r="325" spans="1:6" ht="12">
      <c r="A325" s="89"/>
      <c r="B325" s="90">
        <v>44839</v>
      </c>
      <c r="C325" s="87" t="s">
        <v>503</v>
      </c>
      <c r="D325" s="87" t="s">
        <v>6</v>
      </c>
      <c r="E325" s="87" t="s">
        <v>6</v>
      </c>
      <c r="F325" s="88">
        <v>1000</v>
      </c>
    </row>
    <row r="326" spans="1:6" ht="12">
      <c r="A326" s="89"/>
      <c r="B326" s="89"/>
      <c r="C326" s="87" t="s">
        <v>506</v>
      </c>
      <c r="D326" s="87" t="s">
        <v>6</v>
      </c>
      <c r="E326" s="87" t="s">
        <v>6</v>
      </c>
      <c r="F326" s="88">
        <v>1000</v>
      </c>
    </row>
    <row r="327" spans="1:6" ht="12">
      <c r="A327" s="89"/>
      <c r="B327" s="90">
        <v>44840</v>
      </c>
      <c r="C327" s="87" t="s">
        <v>509</v>
      </c>
      <c r="D327" s="87" t="s">
        <v>6</v>
      </c>
      <c r="E327" s="87" t="s">
        <v>6</v>
      </c>
      <c r="F327" s="88">
        <v>1000</v>
      </c>
    </row>
    <row r="328" spans="1:6" ht="12">
      <c r="A328" s="89"/>
      <c r="B328" s="90">
        <v>44841</v>
      </c>
      <c r="C328" s="87" t="s">
        <v>508</v>
      </c>
      <c r="D328" s="87" t="s">
        <v>6</v>
      </c>
      <c r="E328" s="87" t="s">
        <v>6</v>
      </c>
      <c r="F328" s="88">
        <v>43500</v>
      </c>
    </row>
    <row r="329" spans="1:6" ht="12">
      <c r="A329" s="89"/>
      <c r="B329" s="90">
        <v>44846</v>
      </c>
      <c r="C329" s="87" t="s">
        <v>519</v>
      </c>
      <c r="D329" s="87" t="s">
        <v>6</v>
      </c>
      <c r="E329" s="87" t="s">
        <v>6</v>
      </c>
      <c r="F329" s="88">
        <v>300</v>
      </c>
    </row>
    <row r="330" spans="1:6" ht="12">
      <c r="A330" s="89"/>
      <c r="B330" s="90">
        <v>44847</v>
      </c>
      <c r="C330" s="87" t="s">
        <v>521</v>
      </c>
      <c r="D330" s="87" t="s">
        <v>6</v>
      </c>
      <c r="E330" s="87" t="s">
        <v>6</v>
      </c>
      <c r="F330" s="88">
        <v>500</v>
      </c>
    </row>
    <row r="331" spans="1:6" ht="12">
      <c r="A331" s="89"/>
      <c r="B331" s="89"/>
      <c r="C331" s="87" t="s">
        <v>522</v>
      </c>
      <c r="D331" s="87" t="s">
        <v>6</v>
      </c>
      <c r="E331" s="87" t="s">
        <v>6</v>
      </c>
      <c r="F331" s="88">
        <v>1000</v>
      </c>
    </row>
    <row r="332" spans="1:6" ht="12">
      <c r="A332" s="89"/>
      <c r="B332" s="90">
        <v>44848</v>
      </c>
      <c r="C332" s="87" t="s">
        <v>366</v>
      </c>
      <c r="D332" s="87" t="s">
        <v>6</v>
      </c>
      <c r="E332" s="87" t="s">
        <v>6</v>
      </c>
      <c r="F332" s="88">
        <v>38</v>
      </c>
    </row>
    <row r="333" spans="1:6" ht="12">
      <c r="A333" s="89"/>
      <c r="B333" s="90">
        <v>44849</v>
      </c>
      <c r="C333" s="87" t="s">
        <v>525</v>
      </c>
      <c r="D333" s="87" t="s">
        <v>6</v>
      </c>
      <c r="E333" s="87" t="s">
        <v>6</v>
      </c>
      <c r="F333" s="88">
        <v>200</v>
      </c>
    </row>
    <row r="334" spans="1:6" ht="12">
      <c r="A334" s="89"/>
      <c r="B334" s="90">
        <v>44851</v>
      </c>
      <c r="C334" s="87" t="s">
        <v>533</v>
      </c>
      <c r="D334" s="87" t="s">
        <v>6</v>
      </c>
      <c r="E334" s="87" t="s">
        <v>6</v>
      </c>
      <c r="F334" s="88">
        <v>1000</v>
      </c>
    </row>
    <row r="335" spans="1:6" ht="12">
      <c r="A335" s="89"/>
      <c r="B335" s="90">
        <v>44852</v>
      </c>
      <c r="C335" s="87" t="s">
        <v>531</v>
      </c>
      <c r="D335" s="87" t="s">
        <v>6</v>
      </c>
      <c r="E335" s="87" t="s">
        <v>6</v>
      </c>
      <c r="F335" s="88">
        <v>100</v>
      </c>
    </row>
    <row r="336" spans="1:6" ht="12">
      <c r="A336" s="89"/>
      <c r="B336" s="89"/>
      <c r="C336" s="87" t="s">
        <v>532</v>
      </c>
      <c r="D336" s="87" t="s">
        <v>6</v>
      </c>
      <c r="E336" s="87" t="s">
        <v>6</v>
      </c>
      <c r="F336" s="88">
        <v>100</v>
      </c>
    </row>
    <row r="337" spans="1:6" ht="12">
      <c r="A337" s="89"/>
      <c r="B337" s="90">
        <v>44853</v>
      </c>
      <c r="C337" s="87" t="s">
        <v>539</v>
      </c>
      <c r="D337" s="87" t="s">
        <v>6</v>
      </c>
      <c r="E337" s="87" t="s">
        <v>6</v>
      </c>
      <c r="F337" s="88">
        <v>500</v>
      </c>
    </row>
    <row r="338" spans="1:6" ht="12">
      <c r="A338" s="89"/>
      <c r="B338" s="89"/>
      <c r="C338" s="87" t="s">
        <v>540</v>
      </c>
      <c r="D338" s="87" t="s">
        <v>6</v>
      </c>
      <c r="E338" s="87" t="s">
        <v>6</v>
      </c>
      <c r="F338" s="88">
        <v>700</v>
      </c>
    </row>
    <row r="339" spans="1:6" ht="12">
      <c r="A339" s="89"/>
      <c r="B339" s="87" t="s">
        <v>547</v>
      </c>
      <c r="C339" s="87" t="s">
        <v>551</v>
      </c>
      <c r="D339" s="87" t="s">
        <v>6</v>
      </c>
      <c r="E339" s="87" t="s">
        <v>6</v>
      </c>
      <c r="F339" s="88">
        <v>300</v>
      </c>
    </row>
    <row r="340" spans="1:6" ht="12">
      <c r="A340" s="89"/>
      <c r="B340" s="89"/>
      <c r="C340" s="87" t="s">
        <v>553</v>
      </c>
      <c r="D340" s="87" t="s">
        <v>6</v>
      </c>
      <c r="E340" s="87" t="s">
        <v>6</v>
      </c>
      <c r="F340" s="88">
        <v>500</v>
      </c>
    </row>
    <row r="341" spans="1:6" ht="12">
      <c r="A341" s="89"/>
      <c r="B341" s="89"/>
      <c r="C341" s="87" t="s">
        <v>555</v>
      </c>
      <c r="D341" s="87" t="s">
        <v>6</v>
      </c>
      <c r="E341" s="87" t="s">
        <v>6</v>
      </c>
      <c r="F341" s="88">
        <v>800</v>
      </c>
    </row>
    <row r="342" spans="1:6" ht="12">
      <c r="A342" s="89"/>
      <c r="B342" s="89"/>
      <c r="C342" s="87" t="s">
        <v>557</v>
      </c>
      <c r="D342" s="87" t="s">
        <v>6</v>
      </c>
      <c r="E342" s="87" t="s">
        <v>6</v>
      </c>
      <c r="F342" s="88">
        <v>1000</v>
      </c>
    </row>
    <row r="343" spans="1:6" ht="12">
      <c r="A343" s="89"/>
      <c r="B343" s="90">
        <v>44858</v>
      </c>
      <c r="C343" s="87" t="s">
        <v>562</v>
      </c>
      <c r="D343" s="87" t="s">
        <v>6</v>
      </c>
      <c r="E343" s="87" t="s">
        <v>6</v>
      </c>
      <c r="F343" s="88">
        <v>500</v>
      </c>
    </row>
    <row r="344" spans="1:6" ht="12">
      <c r="A344" s="89"/>
      <c r="B344" s="89"/>
      <c r="C344" s="87" t="s">
        <v>563</v>
      </c>
      <c r="D344" s="87" t="s">
        <v>6</v>
      </c>
      <c r="E344" s="87" t="s">
        <v>6</v>
      </c>
      <c r="F344" s="88">
        <v>1000</v>
      </c>
    </row>
    <row r="345" spans="1:6" ht="12">
      <c r="A345" s="89"/>
      <c r="B345" s="89"/>
      <c r="C345" s="87" t="s">
        <v>567</v>
      </c>
      <c r="D345" s="87" t="s">
        <v>6</v>
      </c>
      <c r="E345" s="87" t="s">
        <v>6</v>
      </c>
      <c r="F345" s="88">
        <v>500</v>
      </c>
    </row>
    <row r="346" spans="1:6" ht="12">
      <c r="A346" s="89"/>
      <c r="B346" s="89"/>
      <c r="C346" s="87" t="s">
        <v>573</v>
      </c>
      <c r="D346" s="87" t="s">
        <v>6</v>
      </c>
      <c r="E346" s="87" t="s">
        <v>6</v>
      </c>
      <c r="F346" s="88">
        <v>457.64</v>
      </c>
    </row>
    <row r="347" spans="1:6" ht="12">
      <c r="A347" s="87" t="s">
        <v>321</v>
      </c>
      <c r="B347" s="85"/>
      <c r="C347" s="85"/>
      <c r="D347" s="85"/>
      <c r="E347" s="85"/>
      <c r="F347" s="88">
        <v>115000</v>
      </c>
    </row>
    <row r="348" spans="1:6" ht="12">
      <c r="A348" s="87" t="s">
        <v>337</v>
      </c>
      <c r="B348" s="90">
        <v>44671</v>
      </c>
      <c r="C348" s="87" t="s">
        <v>334</v>
      </c>
      <c r="D348" s="87" t="s">
        <v>6</v>
      </c>
      <c r="E348" s="87" t="s">
        <v>6</v>
      </c>
      <c r="F348" s="88">
        <v>500</v>
      </c>
    </row>
    <row r="349" spans="1:6" ht="12">
      <c r="A349" s="89"/>
      <c r="B349" s="90">
        <v>44674</v>
      </c>
      <c r="C349" s="87" t="s">
        <v>338</v>
      </c>
      <c r="D349" s="87" t="s">
        <v>6</v>
      </c>
      <c r="E349" s="87" t="s">
        <v>6</v>
      </c>
      <c r="F349" s="88">
        <v>300</v>
      </c>
    </row>
    <row r="350" spans="1:6" ht="12">
      <c r="A350" s="89"/>
      <c r="B350" s="90">
        <v>44676</v>
      </c>
      <c r="C350" s="87" t="s">
        <v>339</v>
      </c>
      <c r="D350" s="87" t="s">
        <v>6</v>
      </c>
      <c r="E350" s="87" t="s">
        <v>6</v>
      </c>
      <c r="F350" s="88">
        <v>200</v>
      </c>
    </row>
    <row r="351" spans="1:6" ht="12">
      <c r="A351" s="89"/>
      <c r="B351" s="90">
        <v>44677</v>
      </c>
      <c r="C351" s="87" t="s">
        <v>342</v>
      </c>
      <c r="D351" s="87" t="s">
        <v>6</v>
      </c>
      <c r="E351" s="87" t="s">
        <v>6</v>
      </c>
      <c r="F351" s="88">
        <v>300</v>
      </c>
    </row>
    <row r="352" spans="1:6" ht="12">
      <c r="A352" s="89"/>
      <c r="B352" s="90">
        <v>44678</v>
      </c>
      <c r="C352" s="87" t="s">
        <v>72</v>
      </c>
      <c r="D352" s="87" t="s">
        <v>6</v>
      </c>
      <c r="E352" s="87" t="s">
        <v>6</v>
      </c>
      <c r="F352" s="88">
        <v>5000</v>
      </c>
    </row>
    <row r="353" spans="1:6" ht="12">
      <c r="A353" s="89"/>
      <c r="B353" s="89"/>
      <c r="C353" s="87" t="s">
        <v>343</v>
      </c>
      <c r="D353" s="87" t="s">
        <v>6</v>
      </c>
      <c r="E353" s="87" t="s">
        <v>6</v>
      </c>
      <c r="F353" s="88">
        <v>1000</v>
      </c>
    </row>
    <row r="354" spans="1:6" ht="12">
      <c r="A354" s="89"/>
      <c r="B354" s="90">
        <v>44681</v>
      </c>
      <c r="C354" s="87" t="s">
        <v>346</v>
      </c>
      <c r="D354" s="87" t="s">
        <v>6</v>
      </c>
      <c r="E354" s="87" t="s">
        <v>6</v>
      </c>
      <c r="F354" s="88">
        <v>5000</v>
      </c>
    </row>
    <row r="355" spans="1:6" ht="12">
      <c r="A355" s="89"/>
      <c r="B355" s="90">
        <v>44692</v>
      </c>
      <c r="C355" s="87" t="s">
        <v>358</v>
      </c>
      <c r="D355" s="87" t="s">
        <v>6</v>
      </c>
      <c r="E355" s="87" t="s">
        <v>6</v>
      </c>
      <c r="F355" s="88">
        <v>100</v>
      </c>
    </row>
    <row r="356" spans="1:6" ht="12">
      <c r="A356" s="89"/>
      <c r="B356" s="90">
        <v>44723</v>
      </c>
      <c r="C356" s="87" t="s">
        <v>394</v>
      </c>
      <c r="D356" s="87" t="s">
        <v>6</v>
      </c>
      <c r="E356" s="87" t="s">
        <v>6</v>
      </c>
      <c r="F356" s="88">
        <v>111</v>
      </c>
    </row>
    <row r="357" spans="1:6" ht="12">
      <c r="A357" s="89"/>
      <c r="B357" s="90">
        <v>44783</v>
      </c>
      <c r="C357" s="87" t="s">
        <v>455</v>
      </c>
      <c r="D357" s="87" t="s">
        <v>6</v>
      </c>
      <c r="E357" s="87" t="s">
        <v>6</v>
      </c>
      <c r="F357" s="88">
        <v>1000</v>
      </c>
    </row>
    <row r="358" spans="1:6" ht="12">
      <c r="A358" s="89"/>
      <c r="B358" s="90">
        <v>44818</v>
      </c>
      <c r="C358" s="87" t="s">
        <v>487</v>
      </c>
      <c r="D358" s="87" t="s">
        <v>6</v>
      </c>
      <c r="E358" s="87" t="s">
        <v>6</v>
      </c>
      <c r="F358" s="88">
        <v>100</v>
      </c>
    </row>
    <row r="359" spans="1:6" ht="12">
      <c r="A359" s="89"/>
      <c r="B359" s="90">
        <v>44822</v>
      </c>
      <c r="C359" s="87" t="s">
        <v>491</v>
      </c>
      <c r="D359" s="87" t="s">
        <v>6</v>
      </c>
      <c r="E359" s="87" t="s">
        <v>6</v>
      </c>
      <c r="F359" s="88">
        <v>500</v>
      </c>
    </row>
    <row r="360" spans="1:6" ht="12">
      <c r="A360" s="89"/>
      <c r="B360" s="87" t="s">
        <v>575</v>
      </c>
      <c r="C360" s="87" t="s">
        <v>576</v>
      </c>
      <c r="D360" s="87" t="s">
        <v>6</v>
      </c>
      <c r="E360" s="87" t="s">
        <v>6</v>
      </c>
      <c r="F360" s="88">
        <v>23020</v>
      </c>
    </row>
    <row r="361" spans="1:6" ht="12">
      <c r="A361" s="89"/>
      <c r="B361" s="87" t="s">
        <v>627</v>
      </c>
      <c r="C361" s="87" t="s">
        <v>632</v>
      </c>
      <c r="D361" s="87" t="s">
        <v>6</v>
      </c>
      <c r="E361" s="87" t="s">
        <v>6</v>
      </c>
      <c r="F361" s="88">
        <v>22492.36</v>
      </c>
    </row>
    <row r="362" spans="1:6" ht="12">
      <c r="A362" s="89"/>
      <c r="B362" s="89"/>
      <c r="C362" s="87" t="s">
        <v>634</v>
      </c>
      <c r="D362" s="87" t="s">
        <v>6</v>
      </c>
      <c r="E362" s="87" t="s">
        <v>6</v>
      </c>
      <c r="F362" s="88">
        <v>16100</v>
      </c>
    </row>
    <row r="363" spans="1:6" ht="12">
      <c r="A363" s="89"/>
      <c r="B363" s="90">
        <v>44867</v>
      </c>
      <c r="C363" s="87" t="s">
        <v>635</v>
      </c>
      <c r="D363" s="87" t="s">
        <v>6</v>
      </c>
      <c r="E363" s="87" t="s">
        <v>6</v>
      </c>
      <c r="F363" s="88">
        <v>700</v>
      </c>
    </row>
    <row r="364" spans="1:6" ht="12">
      <c r="A364" s="89"/>
      <c r="B364" s="90">
        <v>44870</v>
      </c>
      <c r="C364" s="87" t="s">
        <v>641</v>
      </c>
      <c r="D364" s="87" t="s">
        <v>6</v>
      </c>
      <c r="E364" s="87" t="s">
        <v>6</v>
      </c>
      <c r="F364" s="88">
        <v>650</v>
      </c>
    </row>
    <row r="365" spans="1:6" ht="12">
      <c r="A365" s="89"/>
      <c r="B365" s="87" t="s">
        <v>643</v>
      </c>
      <c r="C365" s="87" t="s">
        <v>162</v>
      </c>
      <c r="D365" s="87" t="s">
        <v>6</v>
      </c>
      <c r="E365" s="87" t="s">
        <v>6</v>
      </c>
      <c r="F365" s="88">
        <v>1000</v>
      </c>
    </row>
    <row r="366" spans="1:6" ht="12">
      <c r="A366" s="89"/>
      <c r="B366" s="89"/>
      <c r="C366" s="87" t="s">
        <v>644</v>
      </c>
      <c r="D366" s="87" t="s">
        <v>6</v>
      </c>
      <c r="E366" s="87" t="s">
        <v>6</v>
      </c>
      <c r="F366" s="88">
        <v>50</v>
      </c>
    </row>
    <row r="367" spans="1:6" ht="12">
      <c r="A367" s="89"/>
      <c r="B367" s="87" t="s">
        <v>649</v>
      </c>
      <c r="C367" s="87" t="s">
        <v>650</v>
      </c>
      <c r="D367" s="87" t="s">
        <v>6</v>
      </c>
      <c r="E367" s="87" t="s">
        <v>6</v>
      </c>
      <c r="F367" s="88">
        <v>222.39</v>
      </c>
    </row>
    <row r="368" spans="1:6" ht="12">
      <c r="A368" s="89"/>
      <c r="B368" s="89"/>
      <c r="C368" s="87" t="s">
        <v>651</v>
      </c>
      <c r="D368" s="87" t="s">
        <v>6</v>
      </c>
      <c r="E368" s="87" t="s">
        <v>6</v>
      </c>
      <c r="F368" s="88">
        <v>100</v>
      </c>
    </row>
    <row r="369" spans="1:6" ht="12">
      <c r="A369" s="89"/>
      <c r="B369" s="90">
        <v>44874</v>
      </c>
      <c r="C369" s="87" t="s">
        <v>659</v>
      </c>
      <c r="D369" s="87" t="s">
        <v>6</v>
      </c>
      <c r="E369" s="87" t="s">
        <v>6</v>
      </c>
      <c r="F369" s="88">
        <v>100</v>
      </c>
    </row>
    <row r="370" spans="1:6" ht="12">
      <c r="A370" s="89"/>
      <c r="B370" s="89"/>
      <c r="C370" s="87" t="s">
        <v>660</v>
      </c>
      <c r="D370" s="87" t="s">
        <v>6</v>
      </c>
      <c r="E370" s="87" t="s">
        <v>6</v>
      </c>
      <c r="F370" s="88">
        <v>120</v>
      </c>
    </row>
    <row r="371" spans="1:6" ht="12">
      <c r="A371" s="89"/>
      <c r="B371" s="89"/>
      <c r="C371" s="87" t="s">
        <v>661</v>
      </c>
      <c r="D371" s="87" t="s">
        <v>6</v>
      </c>
      <c r="E371" s="87" t="s">
        <v>6</v>
      </c>
      <c r="F371" s="88">
        <v>200</v>
      </c>
    </row>
    <row r="372" spans="1:6" ht="12">
      <c r="A372" s="89"/>
      <c r="B372" s="89"/>
      <c r="C372" s="87" t="s">
        <v>662</v>
      </c>
      <c r="D372" s="87" t="s">
        <v>6</v>
      </c>
      <c r="E372" s="87" t="s">
        <v>6</v>
      </c>
      <c r="F372" s="88">
        <v>300</v>
      </c>
    </row>
    <row r="373" spans="1:6" ht="12">
      <c r="A373" s="89"/>
      <c r="B373" s="89"/>
      <c r="C373" s="87" t="s">
        <v>664</v>
      </c>
      <c r="D373" s="87" t="s">
        <v>6</v>
      </c>
      <c r="E373" s="87" t="s">
        <v>6</v>
      </c>
      <c r="F373" s="88">
        <v>300</v>
      </c>
    </row>
    <row r="374" spans="1:6" ht="12">
      <c r="A374" s="89"/>
      <c r="B374" s="89"/>
      <c r="C374" s="87" t="s">
        <v>665</v>
      </c>
      <c r="D374" s="87" t="s">
        <v>6</v>
      </c>
      <c r="E374" s="87" t="s">
        <v>6</v>
      </c>
      <c r="F374" s="88">
        <v>500</v>
      </c>
    </row>
    <row r="375" spans="1:6" ht="12">
      <c r="A375" s="89"/>
      <c r="B375" s="87" t="s">
        <v>671</v>
      </c>
      <c r="C375" s="87" t="s">
        <v>674</v>
      </c>
      <c r="D375" s="87" t="s">
        <v>6</v>
      </c>
      <c r="E375" s="87" t="s">
        <v>6</v>
      </c>
      <c r="F375" s="88">
        <v>150</v>
      </c>
    </row>
    <row r="376" spans="1:6" ht="12">
      <c r="A376" s="89"/>
      <c r="B376" s="89"/>
      <c r="C376" s="87" t="s">
        <v>675</v>
      </c>
      <c r="D376" s="87" t="s">
        <v>6</v>
      </c>
      <c r="E376" s="87" t="s">
        <v>6</v>
      </c>
      <c r="F376" s="88">
        <v>150</v>
      </c>
    </row>
    <row r="377" spans="1:6" ht="12">
      <c r="A377" s="89"/>
      <c r="B377" s="89"/>
      <c r="C377" s="87" t="s">
        <v>676</v>
      </c>
      <c r="D377" s="87" t="s">
        <v>6</v>
      </c>
      <c r="E377" s="87" t="s">
        <v>6</v>
      </c>
      <c r="F377" s="88">
        <v>200</v>
      </c>
    </row>
    <row r="378" spans="1:6" ht="12">
      <c r="A378" s="89"/>
      <c r="B378" s="89"/>
      <c r="C378" s="87" t="s">
        <v>677</v>
      </c>
      <c r="D378" s="87" t="s">
        <v>6</v>
      </c>
      <c r="E378" s="87" t="s">
        <v>6</v>
      </c>
      <c r="F378" s="88">
        <v>200</v>
      </c>
    </row>
    <row r="379" spans="1:6" ht="12">
      <c r="A379" s="89"/>
      <c r="B379" s="89"/>
      <c r="C379" s="87" t="s">
        <v>678</v>
      </c>
      <c r="D379" s="87" t="s">
        <v>6</v>
      </c>
      <c r="E379" s="87" t="s">
        <v>6</v>
      </c>
      <c r="F379" s="88">
        <v>200</v>
      </c>
    </row>
    <row r="380" spans="1:6" ht="12">
      <c r="A380" s="89"/>
      <c r="B380" s="89"/>
      <c r="C380" s="87" t="s">
        <v>679</v>
      </c>
      <c r="D380" s="87" t="s">
        <v>6</v>
      </c>
      <c r="E380" s="87" t="s">
        <v>6</v>
      </c>
      <c r="F380" s="88">
        <v>300</v>
      </c>
    </row>
    <row r="381" spans="1:6" ht="12">
      <c r="A381" s="89"/>
      <c r="B381" s="89"/>
      <c r="C381" s="87" t="s">
        <v>681</v>
      </c>
      <c r="D381" s="87" t="s">
        <v>6</v>
      </c>
      <c r="E381" s="87" t="s">
        <v>6</v>
      </c>
      <c r="F381" s="88">
        <v>500</v>
      </c>
    </row>
    <row r="382" spans="1:6" ht="12">
      <c r="A382" s="89"/>
      <c r="B382" s="89"/>
      <c r="C382" s="87" t="s">
        <v>682</v>
      </c>
      <c r="D382" s="87" t="s">
        <v>6</v>
      </c>
      <c r="E382" s="87" t="s">
        <v>6</v>
      </c>
      <c r="F382" s="88">
        <v>1000</v>
      </c>
    </row>
    <row r="383" spans="1:6" ht="12">
      <c r="A383" s="89"/>
      <c r="B383" s="87" t="s">
        <v>686</v>
      </c>
      <c r="C383" s="87" t="s">
        <v>689</v>
      </c>
      <c r="D383" s="87" t="s">
        <v>6</v>
      </c>
      <c r="E383" s="87" t="s">
        <v>6</v>
      </c>
      <c r="F383" s="88">
        <v>200</v>
      </c>
    </row>
    <row r="384" spans="1:6" ht="12">
      <c r="A384" s="89"/>
      <c r="B384" s="89"/>
      <c r="C384" s="87" t="s">
        <v>690</v>
      </c>
      <c r="D384" s="87" t="s">
        <v>6</v>
      </c>
      <c r="E384" s="87" t="s">
        <v>6</v>
      </c>
      <c r="F384" s="88">
        <v>200</v>
      </c>
    </row>
    <row r="385" spans="1:6" ht="12">
      <c r="A385" s="89"/>
      <c r="B385" s="89"/>
      <c r="C385" s="87" t="s">
        <v>691</v>
      </c>
      <c r="D385" s="87" t="s">
        <v>6</v>
      </c>
      <c r="E385" s="87" t="s">
        <v>6</v>
      </c>
      <c r="F385" s="88">
        <v>300</v>
      </c>
    </row>
    <row r="386" spans="1:6" ht="12">
      <c r="A386" s="89"/>
      <c r="B386" s="89"/>
      <c r="C386" s="87" t="s">
        <v>692</v>
      </c>
      <c r="D386" s="87" t="s">
        <v>6</v>
      </c>
      <c r="E386" s="87" t="s">
        <v>6</v>
      </c>
      <c r="F386" s="88">
        <v>555</v>
      </c>
    </row>
    <row r="387" spans="1:6" ht="12">
      <c r="A387" s="89"/>
      <c r="B387" s="89"/>
      <c r="C387" s="87" t="s">
        <v>693</v>
      </c>
      <c r="D387" s="87" t="s">
        <v>6</v>
      </c>
      <c r="E387" s="87" t="s">
        <v>6</v>
      </c>
      <c r="F387" s="88">
        <v>1000</v>
      </c>
    </row>
    <row r="388" spans="1:6" ht="12">
      <c r="A388" s="89"/>
      <c r="B388" s="89"/>
      <c r="C388" s="87" t="s">
        <v>694</v>
      </c>
      <c r="D388" s="87" t="s">
        <v>6</v>
      </c>
      <c r="E388" s="87" t="s">
        <v>6</v>
      </c>
      <c r="F388" s="88">
        <v>1500</v>
      </c>
    </row>
    <row r="389" spans="1:6" ht="12">
      <c r="A389" s="89"/>
      <c r="B389" s="90">
        <v>44877</v>
      </c>
      <c r="C389" s="87" t="s">
        <v>695</v>
      </c>
      <c r="D389" s="87" t="s">
        <v>6</v>
      </c>
      <c r="E389" s="87" t="s">
        <v>6</v>
      </c>
      <c r="F389" s="88">
        <v>100</v>
      </c>
    </row>
    <row r="390" spans="1:6" ht="12">
      <c r="A390" s="89"/>
      <c r="B390" s="89"/>
      <c r="C390" s="87" t="s">
        <v>696</v>
      </c>
      <c r="D390" s="87" t="s">
        <v>6</v>
      </c>
      <c r="E390" s="87" t="s">
        <v>6</v>
      </c>
      <c r="F390" s="88">
        <v>100</v>
      </c>
    </row>
    <row r="391" spans="1:6" ht="12">
      <c r="A391" s="89"/>
      <c r="B391" s="90">
        <v>44879</v>
      </c>
      <c r="C391" s="87" t="s">
        <v>697</v>
      </c>
      <c r="D391" s="87" t="s">
        <v>6</v>
      </c>
      <c r="E391" s="87" t="s">
        <v>6</v>
      </c>
      <c r="F391" s="88">
        <v>140</v>
      </c>
    </row>
    <row r="392" spans="1:6" ht="12">
      <c r="A392" s="89"/>
      <c r="B392" s="89"/>
      <c r="C392" s="87" t="s">
        <v>698</v>
      </c>
      <c r="D392" s="87" t="s">
        <v>6</v>
      </c>
      <c r="E392" s="87" t="s">
        <v>6</v>
      </c>
      <c r="F392" s="88">
        <v>250</v>
      </c>
    </row>
    <row r="393" spans="1:6" ht="12">
      <c r="A393" s="89"/>
      <c r="B393" s="89"/>
      <c r="C393" s="87" t="s">
        <v>701</v>
      </c>
      <c r="D393" s="87" t="s">
        <v>6</v>
      </c>
      <c r="E393" s="87" t="s">
        <v>6</v>
      </c>
      <c r="F393" s="88">
        <v>1600</v>
      </c>
    </row>
    <row r="394" spans="1:6" ht="12">
      <c r="A394" s="89"/>
      <c r="B394" s="89"/>
      <c r="C394" s="87" t="s">
        <v>744</v>
      </c>
      <c r="D394" s="87" t="s">
        <v>6</v>
      </c>
      <c r="E394" s="87" t="s">
        <v>6</v>
      </c>
      <c r="F394" s="88">
        <v>6750</v>
      </c>
    </row>
    <row r="395" spans="1:6" ht="12">
      <c r="A395" s="89"/>
      <c r="B395" s="87" t="s">
        <v>707</v>
      </c>
      <c r="C395" s="87" t="s">
        <v>708</v>
      </c>
      <c r="D395" s="87" t="s">
        <v>6</v>
      </c>
      <c r="E395" s="87" t="s">
        <v>6</v>
      </c>
      <c r="F395" s="88">
        <v>300</v>
      </c>
    </row>
    <row r="396" spans="1:6" ht="12">
      <c r="A396" s="89"/>
      <c r="B396" s="89"/>
      <c r="C396" s="87" t="s">
        <v>709</v>
      </c>
      <c r="D396" s="87" t="s">
        <v>6</v>
      </c>
      <c r="E396" s="87" t="s">
        <v>6</v>
      </c>
      <c r="F396" s="88">
        <v>700</v>
      </c>
    </row>
    <row r="397" spans="1:6" ht="12">
      <c r="A397" s="89"/>
      <c r="B397" s="89"/>
      <c r="C397" s="87" t="s">
        <v>712</v>
      </c>
      <c r="D397" s="87" t="s">
        <v>6</v>
      </c>
      <c r="E397" s="87" t="s">
        <v>6</v>
      </c>
      <c r="F397" s="88">
        <v>2200</v>
      </c>
    </row>
    <row r="398" spans="1:6" ht="12">
      <c r="A398" s="89"/>
      <c r="B398" s="90">
        <v>44882</v>
      </c>
      <c r="C398" s="87" t="s">
        <v>717</v>
      </c>
      <c r="D398" s="87" t="s">
        <v>6</v>
      </c>
      <c r="E398" s="87" t="s">
        <v>6</v>
      </c>
      <c r="F398" s="88">
        <v>1800</v>
      </c>
    </row>
    <row r="399" spans="1:6" ht="12">
      <c r="A399" s="89"/>
      <c r="B399" s="87" t="s">
        <v>718</v>
      </c>
      <c r="C399" s="87" t="s">
        <v>719</v>
      </c>
      <c r="D399" s="87" t="s">
        <v>6</v>
      </c>
      <c r="E399" s="87" t="s">
        <v>6</v>
      </c>
      <c r="F399" s="88">
        <v>333</v>
      </c>
    </row>
    <row r="400" spans="1:6" ht="12">
      <c r="A400" s="89"/>
      <c r="B400" s="89"/>
      <c r="C400" s="87" t="s">
        <v>721</v>
      </c>
      <c r="D400" s="87" t="s">
        <v>6</v>
      </c>
      <c r="E400" s="87" t="s">
        <v>6</v>
      </c>
      <c r="F400" s="88">
        <v>500</v>
      </c>
    </row>
    <row r="401" spans="1:6" ht="12">
      <c r="A401" s="89"/>
      <c r="B401" s="87" t="s">
        <v>725</v>
      </c>
      <c r="C401" s="87" t="s">
        <v>539</v>
      </c>
      <c r="D401" s="87" t="s">
        <v>6</v>
      </c>
      <c r="E401" s="87" t="s">
        <v>6</v>
      </c>
      <c r="F401" s="88">
        <v>200</v>
      </c>
    </row>
    <row r="402" spans="1:6" ht="12">
      <c r="A402" s="89"/>
      <c r="B402" s="89"/>
      <c r="C402" s="87" t="s">
        <v>726</v>
      </c>
      <c r="D402" s="87" t="s">
        <v>6</v>
      </c>
      <c r="E402" s="87" t="s">
        <v>6</v>
      </c>
      <c r="F402" s="88">
        <v>10</v>
      </c>
    </row>
    <row r="403" spans="1:6" ht="12">
      <c r="A403" s="89"/>
      <c r="B403" s="89"/>
      <c r="C403" s="87" t="s">
        <v>729</v>
      </c>
      <c r="D403" s="87" t="s">
        <v>6</v>
      </c>
      <c r="E403" s="87" t="s">
        <v>6</v>
      </c>
      <c r="F403" s="88">
        <v>100</v>
      </c>
    </row>
    <row r="404" spans="1:6" ht="12">
      <c r="A404" s="89"/>
      <c r="B404" s="89"/>
      <c r="C404" s="87" t="s">
        <v>730</v>
      </c>
      <c r="D404" s="87" t="s">
        <v>6</v>
      </c>
      <c r="E404" s="87" t="s">
        <v>6</v>
      </c>
      <c r="F404" s="88">
        <v>200</v>
      </c>
    </row>
    <row r="405" spans="1:6" ht="12">
      <c r="A405" s="89"/>
      <c r="B405" s="89"/>
      <c r="C405" s="87" t="s">
        <v>731</v>
      </c>
      <c r="D405" s="87" t="s">
        <v>6</v>
      </c>
      <c r="E405" s="87" t="s">
        <v>6</v>
      </c>
      <c r="F405" s="88">
        <v>200</v>
      </c>
    </row>
    <row r="406" spans="1:6" ht="12">
      <c r="A406" s="89"/>
      <c r="B406" s="89"/>
      <c r="C406" s="87" t="s">
        <v>732</v>
      </c>
      <c r="D406" s="87" t="s">
        <v>6</v>
      </c>
      <c r="E406" s="87" t="s">
        <v>6</v>
      </c>
      <c r="F406" s="88">
        <v>300</v>
      </c>
    </row>
    <row r="407" spans="1:6" ht="12">
      <c r="A407" s="89"/>
      <c r="B407" s="89"/>
      <c r="C407" s="87" t="s">
        <v>733</v>
      </c>
      <c r="D407" s="87" t="s">
        <v>6</v>
      </c>
      <c r="E407" s="87" t="s">
        <v>6</v>
      </c>
      <c r="F407" s="88">
        <v>300</v>
      </c>
    </row>
    <row r="408" spans="1:6" ht="12">
      <c r="A408" s="89"/>
      <c r="B408" s="89"/>
      <c r="C408" s="87" t="s">
        <v>736</v>
      </c>
      <c r="D408" s="87" t="s">
        <v>6</v>
      </c>
      <c r="E408" s="87" t="s">
        <v>6</v>
      </c>
      <c r="F408" s="88">
        <v>1000</v>
      </c>
    </row>
    <row r="409" spans="1:6" ht="12">
      <c r="A409" s="89"/>
      <c r="B409" s="89"/>
      <c r="C409" s="87" t="s">
        <v>737</v>
      </c>
      <c r="D409" s="87" t="s">
        <v>6</v>
      </c>
      <c r="E409" s="87" t="s">
        <v>6</v>
      </c>
      <c r="F409" s="88">
        <v>1000</v>
      </c>
    </row>
    <row r="410" spans="1:6" ht="12">
      <c r="A410" s="89"/>
      <c r="B410" s="87" t="s">
        <v>746</v>
      </c>
      <c r="C410" s="87" t="s">
        <v>747</v>
      </c>
      <c r="D410" s="87" t="s">
        <v>6</v>
      </c>
      <c r="E410" s="87" t="s">
        <v>6</v>
      </c>
      <c r="F410" s="88">
        <v>200</v>
      </c>
    </row>
    <row r="411" spans="1:6" ht="12">
      <c r="A411" s="89"/>
      <c r="B411" s="89"/>
      <c r="C411" s="87" t="s">
        <v>748</v>
      </c>
      <c r="D411" s="87" t="s">
        <v>6</v>
      </c>
      <c r="E411" s="87" t="s">
        <v>6</v>
      </c>
      <c r="F411" s="88">
        <v>200</v>
      </c>
    </row>
    <row r="412" spans="1:6" ht="12">
      <c r="A412" s="89"/>
      <c r="B412" s="89"/>
      <c r="C412" s="87" t="s">
        <v>750</v>
      </c>
      <c r="D412" s="87" t="s">
        <v>6</v>
      </c>
      <c r="E412" s="87" t="s">
        <v>6</v>
      </c>
      <c r="F412" s="88">
        <v>200</v>
      </c>
    </row>
    <row r="413" spans="1:6" ht="12">
      <c r="A413" s="89"/>
      <c r="B413" s="89"/>
      <c r="C413" s="87" t="s">
        <v>752</v>
      </c>
      <c r="D413" s="87" t="s">
        <v>6</v>
      </c>
      <c r="E413" s="87" t="s">
        <v>6</v>
      </c>
      <c r="F413" s="88">
        <v>300</v>
      </c>
    </row>
    <row r="414" spans="1:6" ht="12">
      <c r="A414" s="89"/>
      <c r="B414" s="89"/>
      <c r="C414" s="87" t="s">
        <v>756</v>
      </c>
      <c r="D414" s="87" t="s">
        <v>6</v>
      </c>
      <c r="E414" s="87" t="s">
        <v>6</v>
      </c>
      <c r="F414" s="88">
        <v>3000</v>
      </c>
    </row>
    <row r="415" spans="1:6" ht="12">
      <c r="A415" s="89"/>
      <c r="B415" s="89"/>
      <c r="C415" s="87" t="s">
        <v>757</v>
      </c>
      <c r="D415" s="87" t="s">
        <v>6</v>
      </c>
      <c r="E415" s="87" t="s">
        <v>6</v>
      </c>
      <c r="F415" s="88">
        <v>1300</v>
      </c>
    </row>
    <row r="416" spans="1:6" ht="12">
      <c r="A416" s="89"/>
      <c r="B416" s="87" t="s">
        <v>758</v>
      </c>
      <c r="C416" s="87" t="s">
        <v>759</v>
      </c>
      <c r="D416" s="87" t="s">
        <v>6</v>
      </c>
      <c r="E416" s="87" t="s">
        <v>6</v>
      </c>
      <c r="F416" s="88">
        <v>100</v>
      </c>
    </row>
    <row r="417" spans="1:6" ht="12">
      <c r="A417" s="89"/>
      <c r="B417" s="89"/>
      <c r="C417" s="87" t="s">
        <v>760</v>
      </c>
      <c r="D417" s="87" t="s">
        <v>6</v>
      </c>
      <c r="E417" s="87" t="s">
        <v>6</v>
      </c>
      <c r="F417" s="88">
        <v>300</v>
      </c>
    </row>
    <row r="418" spans="1:6" ht="12">
      <c r="A418" s="89"/>
      <c r="B418" s="89"/>
      <c r="C418" s="87" t="s">
        <v>761</v>
      </c>
      <c r="D418" s="87" t="s">
        <v>6</v>
      </c>
      <c r="E418" s="87" t="s">
        <v>6</v>
      </c>
      <c r="F418" s="88">
        <v>300</v>
      </c>
    </row>
    <row r="419" spans="1:6" ht="12">
      <c r="A419" s="89"/>
      <c r="B419" s="89"/>
      <c r="C419" s="87" t="s">
        <v>762</v>
      </c>
      <c r="D419" s="87" t="s">
        <v>6</v>
      </c>
      <c r="E419" s="87" t="s">
        <v>6</v>
      </c>
      <c r="F419" s="88">
        <v>500</v>
      </c>
    </row>
    <row r="420" spans="1:6" ht="12">
      <c r="A420" s="89"/>
      <c r="B420" s="89"/>
      <c r="C420" s="87" t="s">
        <v>765</v>
      </c>
      <c r="D420" s="87" t="s">
        <v>6</v>
      </c>
      <c r="E420" s="87" t="s">
        <v>6</v>
      </c>
      <c r="F420" s="88">
        <v>2000</v>
      </c>
    </row>
    <row r="421" spans="1:6" ht="12">
      <c r="A421" s="89"/>
      <c r="B421" s="87" t="s">
        <v>767</v>
      </c>
      <c r="C421" s="87" t="s">
        <v>740</v>
      </c>
      <c r="D421" s="87" t="s">
        <v>6</v>
      </c>
      <c r="E421" s="87" t="s">
        <v>6</v>
      </c>
      <c r="F421" s="88">
        <v>1000</v>
      </c>
    </row>
    <row r="422" spans="1:6" ht="12">
      <c r="A422" s="89"/>
      <c r="B422" s="89"/>
      <c r="C422" s="87" t="s">
        <v>768</v>
      </c>
      <c r="D422" s="87" t="s">
        <v>6</v>
      </c>
      <c r="E422" s="87" t="s">
        <v>6</v>
      </c>
      <c r="F422" s="88">
        <v>377</v>
      </c>
    </row>
    <row r="423" spans="1:6" ht="12">
      <c r="A423" s="89"/>
      <c r="B423" s="87" t="s">
        <v>772</v>
      </c>
      <c r="C423" s="87" t="s">
        <v>774</v>
      </c>
      <c r="D423" s="87" t="s">
        <v>6</v>
      </c>
      <c r="E423" s="87" t="s">
        <v>6</v>
      </c>
      <c r="F423" s="88">
        <v>500</v>
      </c>
    </row>
    <row r="424" spans="1:6" ht="12">
      <c r="A424" s="89"/>
      <c r="B424" s="89"/>
      <c r="C424" s="87" t="s">
        <v>775</v>
      </c>
      <c r="D424" s="87" t="s">
        <v>6</v>
      </c>
      <c r="E424" s="87" t="s">
        <v>6</v>
      </c>
      <c r="F424" s="88">
        <v>1185</v>
      </c>
    </row>
    <row r="425" spans="1:6" ht="12">
      <c r="A425" s="89"/>
      <c r="B425" s="89"/>
      <c r="C425" s="87" t="s">
        <v>783</v>
      </c>
      <c r="D425" s="87" t="s">
        <v>6</v>
      </c>
      <c r="E425" s="87" t="s">
        <v>6</v>
      </c>
      <c r="F425" s="88">
        <v>2000</v>
      </c>
    </row>
    <row r="426" spans="1:6" ht="12">
      <c r="A426" s="89"/>
      <c r="B426" s="89"/>
      <c r="C426" s="87" t="s">
        <v>784</v>
      </c>
      <c r="D426" s="87" t="s">
        <v>6</v>
      </c>
      <c r="E426" s="87" t="s">
        <v>6</v>
      </c>
      <c r="F426" s="88">
        <v>3300</v>
      </c>
    </row>
    <row r="427" spans="1:6" ht="12">
      <c r="A427" s="89"/>
      <c r="B427" s="90">
        <v>44891</v>
      </c>
      <c r="C427" s="87" t="s">
        <v>787</v>
      </c>
      <c r="D427" s="87" t="s">
        <v>6</v>
      </c>
      <c r="E427" s="87" t="s">
        <v>6</v>
      </c>
      <c r="F427" s="88">
        <v>7250</v>
      </c>
    </row>
    <row r="428" spans="1:6" ht="12">
      <c r="A428" s="89"/>
      <c r="B428" s="87" t="s">
        <v>788</v>
      </c>
      <c r="C428" s="87" t="s">
        <v>789</v>
      </c>
      <c r="D428" s="87" t="s">
        <v>6</v>
      </c>
      <c r="E428" s="87" t="s">
        <v>6</v>
      </c>
      <c r="F428" s="88">
        <v>500</v>
      </c>
    </row>
    <row r="429" spans="1:6" ht="12">
      <c r="A429" s="89"/>
      <c r="B429" s="89"/>
      <c r="C429" s="87" t="s">
        <v>804</v>
      </c>
      <c r="D429" s="87" t="s">
        <v>6</v>
      </c>
      <c r="E429" s="87" t="s">
        <v>6</v>
      </c>
      <c r="F429" s="88">
        <v>1600</v>
      </c>
    </row>
    <row r="430" spans="1:6" ht="12">
      <c r="A430" s="89"/>
      <c r="B430" s="87" t="s">
        <v>807</v>
      </c>
      <c r="C430" s="87" t="s">
        <v>808</v>
      </c>
      <c r="D430" s="87" t="s">
        <v>6</v>
      </c>
      <c r="E430" s="87" t="s">
        <v>6</v>
      </c>
      <c r="F430" s="88">
        <v>50</v>
      </c>
    </row>
    <row r="431" spans="1:6" ht="12">
      <c r="A431" s="89"/>
      <c r="B431" s="89"/>
      <c r="C431" s="87" t="s">
        <v>810</v>
      </c>
      <c r="D431" s="87" t="s">
        <v>6</v>
      </c>
      <c r="E431" s="87" t="s">
        <v>6</v>
      </c>
      <c r="F431" s="88">
        <v>200</v>
      </c>
    </row>
    <row r="432" spans="1:6" ht="12">
      <c r="A432" s="89"/>
      <c r="B432" s="89"/>
      <c r="C432" s="87" t="s">
        <v>811</v>
      </c>
      <c r="D432" s="87" t="s">
        <v>6</v>
      </c>
      <c r="E432" s="87" t="s">
        <v>6</v>
      </c>
      <c r="F432" s="88">
        <v>300</v>
      </c>
    </row>
    <row r="433" spans="1:6" ht="12">
      <c r="A433" s="89"/>
      <c r="B433" s="89"/>
      <c r="C433" s="87" t="s">
        <v>819</v>
      </c>
      <c r="D433" s="87" t="s">
        <v>6</v>
      </c>
      <c r="E433" s="87" t="s">
        <v>6</v>
      </c>
      <c r="F433" s="88">
        <v>500</v>
      </c>
    </row>
    <row r="434" spans="1:6" ht="12">
      <c r="A434" s="89"/>
      <c r="B434" s="89"/>
      <c r="C434" s="87" t="s">
        <v>818</v>
      </c>
      <c r="D434" s="87" t="s">
        <v>6</v>
      </c>
      <c r="E434" s="87" t="s">
        <v>6</v>
      </c>
      <c r="F434" s="88">
        <v>500</v>
      </c>
    </row>
    <row r="435" spans="1:6" ht="12">
      <c r="A435" s="89"/>
      <c r="B435" s="89"/>
      <c r="C435" s="87" t="s">
        <v>820</v>
      </c>
      <c r="D435" s="87" t="s">
        <v>6</v>
      </c>
      <c r="E435" s="87" t="s">
        <v>6</v>
      </c>
      <c r="F435" s="88">
        <v>500</v>
      </c>
    </row>
    <row r="436" spans="1:6" ht="12">
      <c r="A436" s="89"/>
      <c r="B436" s="89"/>
      <c r="C436" s="87" t="s">
        <v>821</v>
      </c>
      <c r="D436" s="87" t="s">
        <v>6</v>
      </c>
      <c r="E436" s="87" t="s">
        <v>6</v>
      </c>
      <c r="F436" s="88">
        <v>1000</v>
      </c>
    </row>
    <row r="437" spans="1:6" ht="12">
      <c r="A437" s="89"/>
      <c r="B437" s="87" t="s">
        <v>822</v>
      </c>
      <c r="C437" s="87" t="s">
        <v>831</v>
      </c>
      <c r="D437" s="87" t="s">
        <v>6</v>
      </c>
      <c r="E437" s="87" t="s">
        <v>6</v>
      </c>
      <c r="F437" s="88">
        <v>500</v>
      </c>
    </row>
    <row r="438" spans="1:6" ht="12">
      <c r="A438" s="89"/>
      <c r="B438" s="89"/>
      <c r="C438" s="87" t="s">
        <v>830</v>
      </c>
      <c r="D438" s="87" t="s">
        <v>6</v>
      </c>
      <c r="E438" s="87" t="s">
        <v>6</v>
      </c>
      <c r="F438" s="88">
        <v>5000</v>
      </c>
    </row>
    <row r="439" spans="1:6" ht="12">
      <c r="A439" s="89"/>
      <c r="B439" s="87" t="s">
        <v>832</v>
      </c>
      <c r="C439" s="87" t="s">
        <v>842</v>
      </c>
      <c r="D439" s="87" t="s">
        <v>6</v>
      </c>
      <c r="E439" s="87" t="s">
        <v>6</v>
      </c>
      <c r="F439" s="88">
        <v>300</v>
      </c>
    </row>
    <row r="440" spans="1:6" ht="12">
      <c r="A440" s="89"/>
      <c r="B440" s="89"/>
      <c r="C440" s="87" t="s">
        <v>843</v>
      </c>
      <c r="D440" s="87" t="s">
        <v>6</v>
      </c>
      <c r="E440" s="87" t="s">
        <v>6</v>
      </c>
      <c r="F440" s="88">
        <v>900</v>
      </c>
    </row>
    <row r="441" spans="1:6" ht="12">
      <c r="A441" s="89"/>
      <c r="B441" s="89"/>
      <c r="C441" s="87" t="s">
        <v>844</v>
      </c>
      <c r="D441" s="87" t="s">
        <v>6</v>
      </c>
      <c r="E441" s="87" t="s">
        <v>6</v>
      </c>
      <c r="F441" s="88">
        <v>3000</v>
      </c>
    </row>
    <row r="442" spans="1:6" ht="12">
      <c r="A442" s="89"/>
      <c r="B442" s="87" t="s">
        <v>855</v>
      </c>
      <c r="C442" s="87" t="s">
        <v>162</v>
      </c>
      <c r="D442" s="87" t="s">
        <v>6</v>
      </c>
      <c r="E442" s="87" t="s">
        <v>6</v>
      </c>
      <c r="F442" s="88">
        <v>1000</v>
      </c>
    </row>
    <row r="443" spans="1:6" ht="12">
      <c r="A443" s="89"/>
      <c r="B443" s="89"/>
      <c r="C443" s="87" t="s">
        <v>856</v>
      </c>
      <c r="D443" s="87" t="s">
        <v>6</v>
      </c>
      <c r="E443" s="87" t="s">
        <v>6</v>
      </c>
      <c r="F443" s="88">
        <v>300</v>
      </c>
    </row>
    <row r="444" spans="1:6" ht="12">
      <c r="A444" s="89"/>
      <c r="B444" s="89"/>
      <c r="C444" s="87" t="s">
        <v>857</v>
      </c>
      <c r="D444" s="87" t="s">
        <v>6</v>
      </c>
      <c r="E444" s="87" t="s">
        <v>6</v>
      </c>
      <c r="F444" s="88">
        <v>300</v>
      </c>
    </row>
    <row r="445" spans="1:6" ht="12">
      <c r="A445" s="89"/>
      <c r="B445" s="89"/>
      <c r="C445" s="87" t="s">
        <v>858</v>
      </c>
      <c r="D445" s="87" t="s">
        <v>6</v>
      </c>
      <c r="E445" s="87" t="s">
        <v>6</v>
      </c>
      <c r="F445" s="88">
        <v>300</v>
      </c>
    </row>
    <row r="446" spans="1:6" ht="12">
      <c r="A446" s="89"/>
      <c r="B446" s="89"/>
      <c r="C446" s="87" t="s">
        <v>860</v>
      </c>
      <c r="D446" s="87" t="s">
        <v>6</v>
      </c>
      <c r="E446" s="87" t="s">
        <v>6</v>
      </c>
      <c r="F446" s="88">
        <v>600</v>
      </c>
    </row>
    <row r="447" spans="1:6" ht="12">
      <c r="A447" s="89"/>
      <c r="B447" s="89"/>
      <c r="C447" s="87" t="s">
        <v>862</v>
      </c>
      <c r="D447" s="87" t="s">
        <v>6</v>
      </c>
      <c r="E447" s="87" t="s">
        <v>6</v>
      </c>
      <c r="F447" s="88">
        <v>1000</v>
      </c>
    </row>
    <row r="448" spans="1:6" ht="12">
      <c r="A448" s="89"/>
      <c r="B448" s="89"/>
      <c r="C448" s="87" t="s">
        <v>863</v>
      </c>
      <c r="D448" s="87" t="s">
        <v>6</v>
      </c>
      <c r="E448" s="87" t="s">
        <v>6</v>
      </c>
      <c r="F448" s="88">
        <v>2000</v>
      </c>
    </row>
    <row r="449" spans="1:6" ht="12">
      <c r="A449" s="89"/>
      <c r="B449" s="89"/>
      <c r="C449" s="87" t="s">
        <v>864</v>
      </c>
      <c r="D449" s="87" t="s">
        <v>6</v>
      </c>
      <c r="E449" s="87" t="s">
        <v>6</v>
      </c>
      <c r="F449" s="88">
        <v>5000</v>
      </c>
    </row>
    <row r="450" spans="1:6" ht="12">
      <c r="A450" s="89"/>
      <c r="B450" s="90">
        <v>44902</v>
      </c>
      <c r="C450" s="87" t="s">
        <v>873</v>
      </c>
      <c r="D450" s="87" t="s">
        <v>6</v>
      </c>
      <c r="E450" s="87" t="s">
        <v>6</v>
      </c>
      <c r="F450" s="88">
        <v>200</v>
      </c>
    </row>
    <row r="451" spans="1:6" ht="12">
      <c r="A451" s="89"/>
      <c r="B451" s="87" t="s">
        <v>881</v>
      </c>
      <c r="C451" s="87" t="s">
        <v>882</v>
      </c>
      <c r="D451" s="87" t="s">
        <v>6</v>
      </c>
      <c r="E451" s="87" t="s">
        <v>6</v>
      </c>
      <c r="F451" s="88">
        <v>500</v>
      </c>
    </row>
    <row r="452" spans="1:6" ht="12">
      <c r="A452" s="89"/>
      <c r="B452" s="89"/>
      <c r="C452" s="87" t="s">
        <v>886</v>
      </c>
      <c r="D452" s="87" t="s">
        <v>6</v>
      </c>
      <c r="E452" s="87" t="s">
        <v>6</v>
      </c>
      <c r="F452" s="88">
        <v>2000</v>
      </c>
    </row>
    <row r="453" spans="1:6" ht="12">
      <c r="A453" s="89"/>
      <c r="B453" s="89"/>
      <c r="C453" s="87" t="s">
        <v>883</v>
      </c>
      <c r="D453" s="87" t="s">
        <v>6</v>
      </c>
      <c r="E453" s="87" t="s">
        <v>6</v>
      </c>
      <c r="F453" s="88">
        <v>25000</v>
      </c>
    </row>
    <row r="454" spans="1:6" ht="12">
      <c r="A454" s="89"/>
      <c r="B454" s="87" t="s">
        <v>887</v>
      </c>
      <c r="C454" s="87" t="s">
        <v>889</v>
      </c>
      <c r="D454" s="87" t="s">
        <v>6</v>
      </c>
      <c r="E454" s="87" t="s">
        <v>6</v>
      </c>
      <c r="F454" s="88">
        <v>2300</v>
      </c>
    </row>
    <row r="455" spans="1:6" ht="12">
      <c r="A455" s="89"/>
      <c r="B455" s="89"/>
      <c r="C455" s="87" t="s">
        <v>895</v>
      </c>
      <c r="D455" s="87" t="s">
        <v>6</v>
      </c>
      <c r="E455" s="87" t="s">
        <v>6</v>
      </c>
      <c r="F455" s="88">
        <v>3000</v>
      </c>
    </row>
    <row r="456" spans="1:6" ht="12">
      <c r="A456" s="89"/>
      <c r="B456" s="90">
        <v>44905</v>
      </c>
      <c r="C456" s="87" t="s">
        <v>774</v>
      </c>
      <c r="D456" s="87" t="s">
        <v>6</v>
      </c>
      <c r="E456" s="87" t="s">
        <v>6</v>
      </c>
      <c r="F456" s="88">
        <v>314</v>
      </c>
    </row>
    <row r="457" spans="1:6" ht="12">
      <c r="A457" s="89"/>
      <c r="B457" s="87" t="s">
        <v>897</v>
      </c>
      <c r="C457" s="87" t="s">
        <v>899</v>
      </c>
      <c r="D457" s="87" t="s">
        <v>6</v>
      </c>
      <c r="E457" s="87" t="s">
        <v>6</v>
      </c>
      <c r="F457" s="88">
        <v>500</v>
      </c>
    </row>
    <row r="458" spans="1:6" ht="12">
      <c r="A458" s="89"/>
      <c r="B458" s="89"/>
      <c r="C458" s="87" t="s">
        <v>900</v>
      </c>
      <c r="D458" s="87" t="s">
        <v>6</v>
      </c>
      <c r="E458" s="87" t="s">
        <v>6</v>
      </c>
      <c r="F458" s="88">
        <v>500</v>
      </c>
    </row>
    <row r="459" spans="1:6" ht="12">
      <c r="A459" s="89"/>
      <c r="B459" s="89"/>
      <c r="C459" s="87" t="s">
        <v>901</v>
      </c>
      <c r="D459" s="87" t="s">
        <v>6</v>
      </c>
      <c r="E459" s="87" t="s">
        <v>6</v>
      </c>
      <c r="F459" s="88">
        <v>1800</v>
      </c>
    </row>
    <row r="460" spans="1:6" ht="12">
      <c r="A460" s="89"/>
      <c r="B460" s="89"/>
      <c r="C460" s="87" t="s">
        <v>902</v>
      </c>
      <c r="D460" s="87" t="s">
        <v>6</v>
      </c>
      <c r="E460" s="87" t="s">
        <v>6</v>
      </c>
      <c r="F460" s="88">
        <v>3185</v>
      </c>
    </row>
    <row r="461" spans="1:6" ht="12">
      <c r="A461" s="89"/>
      <c r="B461" s="87" t="s">
        <v>904</v>
      </c>
      <c r="C461" s="87" t="s">
        <v>366</v>
      </c>
      <c r="D461" s="87" t="s">
        <v>6</v>
      </c>
      <c r="E461" s="87" t="s">
        <v>6</v>
      </c>
      <c r="F461" s="88">
        <v>87</v>
      </c>
    </row>
    <row r="462" spans="1:6" ht="12">
      <c r="A462" s="89"/>
      <c r="B462" s="90">
        <v>44910</v>
      </c>
      <c r="C462" s="87" t="s">
        <v>913</v>
      </c>
      <c r="D462" s="87" t="s">
        <v>6</v>
      </c>
      <c r="E462" s="87" t="s">
        <v>6</v>
      </c>
      <c r="F462" s="88">
        <v>500</v>
      </c>
    </row>
    <row r="463" spans="1:6" ht="12">
      <c r="A463" s="89"/>
      <c r="B463" s="90">
        <v>44911</v>
      </c>
      <c r="C463" s="87" t="s">
        <v>916</v>
      </c>
      <c r="D463" s="87" t="s">
        <v>6</v>
      </c>
      <c r="E463" s="87" t="s">
        <v>6</v>
      </c>
      <c r="F463" s="88">
        <v>100</v>
      </c>
    </row>
    <row r="464" spans="1:6" ht="12">
      <c r="A464" s="89"/>
      <c r="B464" s="89"/>
      <c r="C464" s="87" t="s">
        <v>917</v>
      </c>
      <c r="D464" s="87" t="s">
        <v>6</v>
      </c>
      <c r="E464" s="87" t="s">
        <v>6</v>
      </c>
      <c r="F464" s="88">
        <v>2000</v>
      </c>
    </row>
    <row r="465" spans="1:6" ht="12">
      <c r="A465" s="89"/>
      <c r="B465" s="90">
        <v>44912</v>
      </c>
      <c r="C465" s="87" t="s">
        <v>774</v>
      </c>
      <c r="D465" s="87" t="s">
        <v>6</v>
      </c>
      <c r="E465" s="87" t="s">
        <v>6</v>
      </c>
      <c r="F465" s="88">
        <v>100</v>
      </c>
    </row>
    <row r="466" spans="1:6" ht="12">
      <c r="A466" s="89"/>
      <c r="B466" s="89"/>
      <c r="C466" s="87" t="s">
        <v>919</v>
      </c>
      <c r="D466" s="87" t="s">
        <v>6</v>
      </c>
      <c r="E466" s="87" t="s">
        <v>6</v>
      </c>
      <c r="F466" s="88">
        <v>15</v>
      </c>
    </row>
    <row r="467" spans="1:6" ht="12">
      <c r="A467" s="89"/>
      <c r="B467" s="89"/>
      <c r="C467" s="87" t="s">
        <v>920</v>
      </c>
      <c r="D467" s="87" t="s">
        <v>6</v>
      </c>
      <c r="E467" s="87" t="s">
        <v>6</v>
      </c>
      <c r="F467" s="88">
        <v>150</v>
      </c>
    </row>
    <row r="468" spans="1:6" ht="12">
      <c r="A468" s="89"/>
      <c r="B468" s="90">
        <v>44913</v>
      </c>
      <c r="C468" s="87" t="s">
        <v>774</v>
      </c>
      <c r="D468" s="87" t="s">
        <v>6</v>
      </c>
      <c r="E468" s="87" t="s">
        <v>6</v>
      </c>
      <c r="F468" s="88">
        <v>50</v>
      </c>
    </row>
    <row r="469" spans="1:6" ht="12">
      <c r="A469" s="89"/>
      <c r="B469" s="90">
        <v>44914</v>
      </c>
      <c r="C469" s="87" t="s">
        <v>922</v>
      </c>
      <c r="D469" s="87" t="s">
        <v>6</v>
      </c>
      <c r="E469" s="87" t="s">
        <v>6</v>
      </c>
      <c r="F469" s="88">
        <v>1352</v>
      </c>
    </row>
    <row r="470" spans="1:6" ht="12">
      <c r="A470" s="89"/>
      <c r="B470" s="87" t="s">
        <v>923</v>
      </c>
      <c r="C470" s="87" t="s">
        <v>925</v>
      </c>
      <c r="D470" s="87" t="s">
        <v>6</v>
      </c>
      <c r="E470" s="87" t="s">
        <v>6</v>
      </c>
      <c r="F470" s="88">
        <v>2000</v>
      </c>
    </row>
    <row r="471" spans="1:6" ht="12">
      <c r="A471" s="89"/>
      <c r="B471" s="87" t="s">
        <v>928</v>
      </c>
      <c r="C471" s="87" t="s">
        <v>930</v>
      </c>
      <c r="D471" s="87" t="s">
        <v>6</v>
      </c>
      <c r="E471" s="87" t="s">
        <v>6</v>
      </c>
      <c r="F471" s="88">
        <v>481.25</v>
      </c>
    </row>
    <row r="472" spans="1:6" ht="12">
      <c r="A472" s="87" t="s">
        <v>341</v>
      </c>
      <c r="B472" s="85"/>
      <c r="C472" s="85"/>
      <c r="D472" s="85"/>
      <c r="E472" s="85"/>
      <c r="F472" s="88">
        <v>200000</v>
      </c>
    </row>
    <row r="473" spans="1:6" ht="12">
      <c r="A473" s="87" t="s">
        <v>345</v>
      </c>
      <c r="B473" s="90">
        <v>44678</v>
      </c>
      <c r="C473" s="87" t="s">
        <v>72</v>
      </c>
      <c r="D473" s="87" t="s">
        <v>6</v>
      </c>
      <c r="E473" s="87" t="s">
        <v>6</v>
      </c>
      <c r="F473" s="88">
        <v>5000</v>
      </c>
    </row>
    <row r="474" spans="1:6" ht="12">
      <c r="A474" s="89"/>
      <c r="B474" s="90">
        <v>44681</v>
      </c>
      <c r="C474" s="87" t="s">
        <v>346</v>
      </c>
      <c r="D474" s="87" t="s">
        <v>6</v>
      </c>
      <c r="E474" s="87" t="s">
        <v>6</v>
      </c>
      <c r="F474" s="88">
        <v>2400</v>
      </c>
    </row>
    <row r="475" spans="1:6" ht="12">
      <c r="A475" s="89"/>
      <c r="B475" s="90">
        <v>44682</v>
      </c>
      <c r="C475" s="87" t="s">
        <v>350</v>
      </c>
      <c r="D475" s="87" t="s">
        <v>6</v>
      </c>
      <c r="E475" s="87" t="s">
        <v>6</v>
      </c>
      <c r="F475" s="88">
        <v>3450</v>
      </c>
    </row>
    <row r="476" spans="1:6" ht="12">
      <c r="A476" s="89"/>
      <c r="B476" s="90">
        <v>44684</v>
      </c>
      <c r="C476" s="87" t="s">
        <v>351</v>
      </c>
      <c r="D476" s="87" t="s">
        <v>6</v>
      </c>
      <c r="E476" s="87" t="s">
        <v>6</v>
      </c>
      <c r="F476" s="88">
        <v>500</v>
      </c>
    </row>
    <row r="477" spans="1:6" ht="12">
      <c r="A477" s="89"/>
      <c r="B477" s="90">
        <v>44685</v>
      </c>
      <c r="C477" s="87" t="s">
        <v>352</v>
      </c>
      <c r="D477" s="87" t="s">
        <v>6</v>
      </c>
      <c r="E477" s="87" t="s">
        <v>6</v>
      </c>
      <c r="F477" s="88">
        <v>500</v>
      </c>
    </row>
    <row r="478" spans="1:6" ht="12">
      <c r="A478" s="89"/>
      <c r="B478" s="89"/>
      <c r="C478" s="87" t="s">
        <v>353</v>
      </c>
      <c r="D478" s="87" t="s">
        <v>6</v>
      </c>
      <c r="E478" s="87" t="s">
        <v>6</v>
      </c>
      <c r="F478" s="88">
        <v>300</v>
      </c>
    </row>
    <row r="479" spans="1:6" ht="12">
      <c r="A479" s="89"/>
      <c r="B479" s="90">
        <v>44692</v>
      </c>
      <c r="C479" s="87" t="s">
        <v>358</v>
      </c>
      <c r="D479" s="87" t="s">
        <v>6</v>
      </c>
      <c r="E479" s="87" t="s">
        <v>6</v>
      </c>
      <c r="F479" s="88">
        <v>100</v>
      </c>
    </row>
    <row r="480" spans="1:6" ht="12">
      <c r="A480" s="89"/>
      <c r="B480" s="90">
        <v>44726</v>
      </c>
      <c r="C480" s="87" t="s">
        <v>397</v>
      </c>
      <c r="D480" s="87" t="s">
        <v>6</v>
      </c>
      <c r="E480" s="87" t="s">
        <v>6</v>
      </c>
      <c r="F480" s="88">
        <v>1000</v>
      </c>
    </row>
    <row r="481" spans="1:6" ht="12">
      <c r="A481" s="89"/>
      <c r="B481" s="90">
        <v>44751</v>
      </c>
      <c r="C481" s="87" t="s">
        <v>421</v>
      </c>
      <c r="D481" s="87" t="s">
        <v>6</v>
      </c>
      <c r="E481" s="87" t="s">
        <v>6</v>
      </c>
      <c r="F481" s="88">
        <v>100</v>
      </c>
    </row>
    <row r="482" spans="1:6" ht="12">
      <c r="A482" s="89"/>
      <c r="B482" s="90">
        <v>44789</v>
      </c>
      <c r="C482" s="87" t="s">
        <v>464</v>
      </c>
      <c r="D482" s="87" t="s">
        <v>6</v>
      </c>
      <c r="E482" s="87" t="s">
        <v>6</v>
      </c>
      <c r="F482" s="88">
        <v>300</v>
      </c>
    </row>
    <row r="483" spans="1:6" ht="12">
      <c r="A483" s="89"/>
      <c r="B483" s="90">
        <v>44858</v>
      </c>
      <c r="C483" s="87" t="s">
        <v>573</v>
      </c>
      <c r="D483" s="87" t="s">
        <v>6</v>
      </c>
      <c r="E483" s="87" t="s">
        <v>6</v>
      </c>
      <c r="F483" s="88">
        <v>542.36</v>
      </c>
    </row>
    <row r="484" spans="1:6" ht="12">
      <c r="A484" s="89"/>
      <c r="B484" s="89"/>
      <c r="C484" s="87" t="s">
        <v>572</v>
      </c>
      <c r="D484" s="87" t="s">
        <v>6</v>
      </c>
      <c r="E484" s="87" t="s">
        <v>6</v>
      </c>
      <c r="F484" s="88">
        <v>1000</v>
      </c>
    </row>
    <row r="485" spans="1:6" ht="12">
      <c r="A485" s="89"/>
      <c r="B485" s="89"/>
      <c r="C485" s="87" t="s">
        <v>571</v>
      </c>
      <c r="D485" s="87" t="s">
        <v>6</v>
      </c>
      <c r="E485" s="87" t="s">
        <v>6</v>
      </c>
      <c r="F485" s="88">
        <v>1000</v>
      </c>
    </row>
    <row r="486" spans="1:6" ht="12">
      <c r="A486" s="89"/>
      <c r="B486" s="87" t="s">
        <v>574</v>
      </c>
      <c r="C486" s="87" t="s">
        <v>577</v>
      </c>
      <c r="D486" s="87" t="s">
        <v>6</v>
      </c>
      <c r="E486" s="87" t="s">
        <v>6</v>
      </c>
      <c r="F486" s="88">
        <v>300</v>
      </c>
    </row>
    <row r="487" spans="1:6" ht="12">
      <c r="A487" s="89"/>
      <c r="B487" s="89"/>
      <c r="C487" s="87" t="s">
        <v>578</v>
      </c>
      <c r="D487" s="87" t="s">
        <v>6</v>
      </c>
      <c r="E487" s="87" t="s">
        <v>6</v>
      </c>
      <c r="F487" s="88">
        <v>1000</v>
      </c>
    </row>
    <row r="488" spans="1:6" ht="12">
      <c r="A488" s="89"/>
      <c r="B488" s="89"/>
      <c r="C488" s="87" t="s">
        <v>581</v>
      </c>
      <c r="D488" s="87" t="s">
        <v>6</v>
      </c>
      <c r="E488" s="87" t="s">
        <v>6</v>
      </c>
      <c r="F488" s="88">
        <v>3500</v>
      </c>
    </row>
    <row r="489" spans="1:6" ht="12">
      <c r="A489" s="89"/>
      <c r="B489" s="87" t="s">
        <v>575</v>
      </c>
      <c r="C489" s="87" t="s">
        <v>585</v>
      </c>
      <c r="D489" s="87" t="s">
        <v>6</v>
      </c>
      <c r="E489" s="87" t="s">
        <v>6</v>
      </c>
      <c r="F489" s="88">
        <v>1000</v>
      </c>
    </row>
    <row r="490" spans="1:6" ht="12">
      <c r="A490" s="89"/>
      <c r="B490" s="87" t="s">
        <v>593</v>
      </c>
      <c r="C490" s="87" t="s">
        <v>599</v>
      </c>
      <c r="D490" s="87" t="s">
        <v>6</v>
      </c>
      <c r="E490" s="87" t="s">
        <v>6</v>
      </c>
      <c r="F490" s="88">
        <v>1500</v>
      </c>
    </row>
    <row r="491" spans="1:6" ht="12">
      <c r="A491" s="89"/>
      <c r="B491" s="89"/>
      <c r="C491" s="87" t="s">
        <v>601</v>
      </c>
      <c r="D491" s="87" t="s">
        <v>6</v>
      </c>
      <c r="E491" s="87" t="s">
        <v>6</v>
      </c>
      <c r="F491" s="88">
        <v>2000</v>
      </c>
    </row>
    <row r="492" spans="1:6" ht="12">
      <c r="A492" s="89"/>
      <c r="B492" s="89"/>
      <c r="C492" s="87" t="s">
        <v>603</v>
      </c>
      <c r="D492" s="87" t="s">
        <v>6</v>
      </c>
      <c r="E492" s="87" t="s">
        <v>6</v>
      </c>
      <c r="F492" s="88">
        <v>2400</v>
      </c>
    </row>
    <row r="493" spans="1:6" ht="12">
      <c r="A493" s="89"/>
      <c r="B493" s="87" t="s">
        <v>615</v>
      </c>
      <c r="C493" s="87" t="s">
        <v>617</v>
      </c>
      <c r="D493" s="87" t="s">
        <v>6</v>
      </c>
      <c r="E493" s="87" t="s">
        <v>6</v>
      </c>
      <c r="F493" s="88">
        <v>200</v>
      </c>
    </row>
    <row r="494" spans="1:6" ht="12">
      <c r="A494" s="89"/>
      <c r="B494" s="89"/>
      <c r="C494" s="87" t="s">
        <v>618</v>
      </c>
      <c r="D494" s="87" t="s">
        <v>6</v>
      </c>
      <c r="E494" s="87" t="s">
        <v>6</v>
      </c>
      <c r="F494" s="88">
        <v>500</v>
      </c>
    </row>
    <row r="495" spans="1:6" ht="12">
      <c r="A495" s="89"/>
      <c r="B495" s="89"/>
      <c r="C495" s="87" t="s">
        <v>621</v>
      </c>
      <c r="D495" s="87" t="s">
        <v>6</v>
      </c>
      <c r="E495" s="87" t="s">
        <v>6</v>
      </c>
      <c r="F495" s="88">
        <v>2000</v>
      </c>
    </row>
    <row r="496" spans="1:6" ht="12">
      <c r="A496" s="89"/>
      <c r="B496" s="89"/>
      <c r="C496" s="87" t="s">
        <v>622</v>
      </c>
      <c r="D496" s="87" t="s">
        <v>6</v>
      </c>
      <c r="E496" s="87" t="s">
        <v>6</v>
      </c>
      <c r="F496" s="88">
        <v>2800</v>
      </c>
    </row>
    <row r="497" spans="1:6" ht="12">
      <c r="A497" s="89"/>
      <c r="B497" s="89"/>
      <c r="C497" s="87" t="s">
        <v>623</v>
      </c>
      <c r="D497" s="87" t="s">
        <v>6</v>
      </c>
      <c r="E497" s="87" t="s">
        <v>6</v>
      </c>
      <c r="F497" s="88">
        <v>3100</v>
      </c>
    </row>
    <row r="498" spans="1:6" ht="12">
      <c r="A498" s="89"/>
      <c r="B498" s="89"/>
      <c r="C498" s="87" t="s">
        <v>625</v>
      </c>
      <c r="D498" s="87" t="s">
        <v>6</v>
      </c>
      <c r="E498" s="87" t="s">
        <v>6</v>
      </c>
      <c r="F498" s="88">
        <v>3300</v>
      </c>
    </row>
    <row r="499" spans="1:6" ht="12">
      <c r="A499" s="89"/>
      <c r="B499" s="87" t="s">
        <v>627</v>
      </c>
      <c r="C499" s="87" t="s">
        <v>628</v>
      </c>
      <c r="D499" s="87" t="s">
        <v>6</v>
      </c>
      <c r="E499" s="87" t="s">
        <v>6</v>
      </c>
      <c r="F499" s="88">
        <v>300</v>
      </c>
    </row>
    <row r="500" spans="1:6" ht="12">
      <c r="A500" s="89"/>
      <c r="B500" s="89"/>
      <c r="C500" s="87" t="s">
        <v>629</v>
      </c>
      <c r="D500" s="87" t="s">
        <v>6</v>
      </c>
      <c r="E500" s="87" t="s">
        <v>6</v>
      </c>
      <c r="F500" s="88">
        <v>2400</v>
      </c>
    </row>
    <row r="501" spans="1:6" ht="12">
      <c r="A501" s="89"/>
      <c r="B501" s="89"/>
      <c r="C501" s="87" t="s">
        <v>632</v>
      </c>
      <c r="D501" s="87" t="s">
        <v>6</v>
      </c>
      <c r="E501" s="87" t="s">
        <v>6</v>
      </c>
      <c r="F501" s="88">
        <v>77507.64</v>
      </c>
    </row>
    <row r="502" spans="1:6" ht="12">
      <c r="A502" s="87" t="s">
        <v>348</v>
      </c>
      <c r="B502" s="85"/>
      <c r="C502" s="85"/>
      <c r="D502" s="85"/>
      <c r="E502" s="85"/>
      <c r="F502" s="88">
        <v>120000</v>
      </c>
    </row>
    <row r="503" spans="1:6" ht="12">
      <c r="A503" s="87" t="s">
        <v>347</v>
      </c>
      <c r="B503" s="90">
        <v>44681</v>
      </c>
      <c r="C503" s="87" t="s">
        <v>346</v>
      </c>
      <c r="D503" s="87" t="s">
        <v>6</v>
      </c>
      <c r="E503" s="87" t="s">
        <v>6</v>
      </c>
      <c r="F503" s="88">
        <v>8000</v>
      </c>
    </row>
    <row r="504" spans="1:6" ht="12">
      <c r="A504" s="89"/>
      <c r="B504" s="90">
        <v>44682</v>
      </c>
      <c r="C504" s="87" t="s">
        <v>350</v>
      </c>
      <c r="D504" s="87" t="s">
        <v>6</v>
      </c>
      <c r="E504" s="87" t="s">
        <v>6</v>
      </c>
      <c r="F504" s="88">
        <v>300</v>
      </c>
    </row>
    <row r="505" spans="1:6" ht="12">
      <c r="A505" s="89"/>
      <c r="B505" s="90">
        <v>44684</v>
      </c>
      <c r="C505" s="87" t="s">
        <v>351</v>
      </c>
      <c r="D505" s="87" t="s">
        <v>6</v>
      </c>
      <c r="E505" s="87" t="s">
        <v>6</v>
      </c>
      <c r="F505" s="88">
        <v>500</v>
      </c>
    </row>
    <row r="506" spans="1:6" ht="12">
      <c r="A506" s="89"/>
      <c r="B506" s="90">
        <v>44685</v>
      </c>
      <c r="C506" s="87" t="s">
        <v>353</v>
      </c>
      <c r="D506" s="87" t="s">
        <v>6</v>
      </c>
      <c r="E506" s="87" t="s">
        <v>6</v>
      </c>
      <c r="F506" s="88">
        <v>1300</v>
      </c>
    </row>
    <row r="507" spans="1:6" ht="12">
      <c r="A507" s="89"/>
      <c r="B507" s="90">
        <v>44686</v>
      </c>
      <c r="C507" s="87" t="s">
        <v>354</v>
      </c>
      <c r="D507" s="87" t="s">
        <v>6</v>
      </c>
      <c r="E507" s="87" t="s">
        <v>6</v>
      </c>
      <c r="F507" s="88">
        <v>1200</v>
      </c>
    </row>
    <row r="508" spans="1:6" ht="12">
      <c r="A508" s="89"/>
      <c r="B508" s="90">
        <v>44687</v>
      </c>
      <c r="C508" s="87" t="s">
        <v>356</v>
      </c>
      <c r="D508" s="87" t="s">
        <v>6</v>
      </c>
      <c r="E508" s="87" t="s">
        <v>6</v>
      </c>
      <c r="F508" s="88">
        <v>1400</v>
      </c>
    </row>
    <row r="509" spans="1:6" ht="12">
      <c r="A509" s="89"/>
      <c r="B509" s="90">
        <v>44688</v>
      </c>
      <c r="C509" s="87" t="s">
        <v>357</v>
      </c>
      <c r="D509" s="87" t="s">
        <v>6</v>
      </c>
      <c r="E509" s="87" t="s">
        <v>6</v>
      </c>
      <c r="F509" s="88">
        <v>500</v>
      </c>
    </row>
    <row r="510" spans="1:6" ht="12">
      <c r="A510" s="89"/>
      <c r="B510" s="90">
        <v>44692</v>
      </c>
      <c r="C510" s="87" t="s">
        <v>358</v>
      </c>
      <c r="D510" s="87" t="s">
        <v>6</v>
      </c>
      <c r="E510" s="87" t="s">
        <v>6</v>
      </c>
      <c r="F510" s="88">
        <v>100</v>
      </c>
    </row>
    <row r="511" spans="1:6" ht="12">
      <c r="A511" s="89"/>
      <c r="B511" s="90">
        <v>44694</v>
      </c>
      <c r="C511" s="87" t="s">
        <v>72</v>
      </c>
      <c r="D511" s="87" t="s">
        <v>6</v>
      </c>
      <c r="E511" s="87" t="s">
        <v>6</v>
      </c>
      <c r="F511" s="88">
        <v>5000</v>
      </c>
    </row>
    <row r="512" spans="1:6" ht="12">
      <c r="A512" s="89"/>
      <c r="B512" s="90">
        <v>44700</v>
      </c>
      <c r="C512" s="87" t="s">
        <v>372</v>
      </c>
      <c r="D512" s="87" t="s">
        <v>6</v>
      </c>
      <c r="E512" s="87" t="s">
        <v>6</v>
      </c>
      <c r="F512" s="88">
        <v>21000</v>
      </c>
    </row>
    <row r="513" spans="1:6" ht="12">
      <c r="A513" s="87" t="s">
        <v>349</v>
      </c>
      <c r="B513" s="85"/>
      <c r="C513" s="85"/>
      <c r="D513" s="85"/>
      <c r="E513" s="85"/>
      <c r="F513" s="88">
        <v>39300</v>
      </c>
    </row>
    <row r="514" spans="1:6" ht="12">
      <c r="A514" s="87" t="s">
        <v>390</v>
      </c>
      <c r="B514" s="90">
        <v>44721</v>
      </c>
      <c r="C514" s="87" t="s">
        <v>72</v>
      </c>
      <c r="D514" s="87" t="s">
        <v>6</v>
      </c>
      <c r="E514" s="87" t="s">
        <v>6</v>
      </c>
      <c r="F514" s="88">
        <v>5000</v>
      </c>
    </row>
    <row r="515" spans="1:6" ht="12">
      <c r="A515" s="89"/>
      <c r="B515" s="90">
        <v>44722</v>
      </c>
      <c r="C515" s="87" t="s">
        <v>393</v>
      </c>
      <c r="D515" s="87" t="s">
        <v>6</v>
      </c>
      <c r="E515" s="87" t="s">
        <v>6</v>
      </c>
      <c r="F515" s="88">
        <v>1550</v>
      </c>
    </row>
    <row r="516" spans="1:6" ht="12">
      <c r="A516" s="89"/>
      <c r="B516" s="90">
        <v>44723</v>
      </c>
      <c r="C516" s="87" t="s">
        <v>394</v>
      </c>
      <c r="D516" s="87" t="s">
        <v>6</v>
      </c>
      <c r="E516" s="87" t="s">
        <v>6</v>
      </c>
      <c r="F516" s="88">
        <v>300</v>
      </c>
    </row>
    <row r="517" spans="1:6" ht="12">
      <c r="A517" s="89"/>
      <c r="B517" s="90">
        <v>44724</v>
      </c>
      <c r="C517" s="87" t="s">
        <v>395</v>
      </c>
      <c r="D517" s="87" t="s">
        <v>6</v>
      </c>
      <c r="E517" s="87" t="s">
        <v>6</v>
      </c>
      <c r="F517" s="88">
        <v>300</v>
      </c>
    </row>
    <row r="518" spans="1:6" ht="12">
      <c r="A518" s="89"/>
      <c r="B518" s="90">
        <v>44759</v>
      </c>
      <c r="C518" s="87" t="s">
        <v>432</v>
      </c>
      <c r="D518" s="87" t="s">
        <v>6</v>
      </c>
      <c r="E518" s="87" t="s">
        <v>6</v>
      </c>
      <c r="F518" s="88">
        <v>500</v>
      </c>
    </row>
    <row r="519" spans="1:6" ht="12">
      <c r="A519" s="89"/>
      <c r="B519" s="90">
        <v>44775</v>
      </c>
      <c r="C519" s="87" t="s">
        <v>446</v>
      </c>
      <c r="D519" s="87" t="s">
        <v>6</v>
      </c>
      <c r="E519" s="87" t="s">
        <v>6</v>
      </c>
      <c r="F519" s="88">
        <v>2000</v>
      </c>
    </row>
    <row r="520" spans="1:6" ht="12">
      <c r="A520" s="89"/>
      <c r="B520" s="90">
        <v>44807</v>
      </c>
      <c r="C520" s="87" t="s">
        <v>478</v>
      </c>
      <c r="D520" s="87" t="s">
        <v>6</v>
      </c>
      <c r="E520" s="87" t="s">
        <v>6</v>
      </c>
      <c r="F520" s="88">
        <v>300</v>
      </c>
    </row>
    <row r="521" spans="1:6" ht="12">
      <c r="A521" s="89"/>
      <c r="B521" s="90">
        <v>44808</v>
      </c>
      <c r="C521" s="87" t="s">
        <v>480</v>
      </c>
      <c r="D521" s="87" t="s">
        <v>6</v>
      </c>
      <c r="E521" s="87" t="s">
        <v>6</v>
      </c>
      <c r="F521" s="88">
        <v>2000</v>
      </c>
    </row>
    <row r="522" spans="1:6" ht="12">
      <c r="A522" s="89"/>
      <c r="B522" s="90">
        <v>44838</v>
      </c>
      <c r="C522" s="87" t="s">
        <v>502</v>
      </c>
      <c r="D522" s="87" t="s">
        <v>6</v>
      </c>
      <c r="E522" s="87" t="s">
        <v>6</v>
      </c>
      <c r="F522" s="88">
        <v>5000</v>
      </c>
    </row>
    <row r="523" spans="1:6" ht="12">
      <c r="A523" s="89"/>
      <c r="B523" s="90">
        <v>44868</v>
      </c>
      <c r="C523" s="87" t="s">
        <v>640</v>
      </c>
      <c r="D523" s="87" t="s">
        <v>6</v>
      </c>
      <c r="E523" s="87" t="s">
        <v>6</v>
      </c>
      <c r="F523" s="88">
        <v>3050</v>
      </c>
    </row>
    <row r="524" spans="1:6" ht="12">
      <c r="A524" s="89"/>
      <c r="B524" s="90">
        <v>44870</v>
      </c>
      <c r="C524" s="87" t="s">
        <v>641</v>
      </c>
      <c r="D524" s="87" t="s">
        <v>6</v>
      </c>
      <c r="E524" s="87" t="s">
        <v>6</v>
      </c>
      <c r="F524" s="88">
        <v>300</v>
      </c>
    </row>
    <row r="525" spans="1:6" ht="12">
      <c r="A525" s="89"/>
      <c r="B525" s="90">
        <v>44898</v>
      </c>
      <c r="C525" s="87" t="s">
        <v>853</v>
      </c>
      <c r="D525" s="87" t="s">
        <v>6</v>
      </c>
      <c r="E525" s="87" t="s">
        <v>6</v>
      </c>
      <c r="F525" s="88">
        <v>4700</v>
      </c>
    </row>
    <row r="526" spans="1:6" ht="12">
      <c r="A526" s="89"/>
      <c r="B526" s="87" t="s">
        <v>923</v>
      </c>
      <c r="C526" s="87" t="s">
        <v>926</v>
      </c>
      <c r="D526" s="87" t="s">
        <v>6</v>
      </c>
      <c r="E526" s="87" t="s">
        <v>6</v>
      </c>
      <c r="F526" s="88">
        <v>4500</v>
      </c>
    </row>
    <row r="527" spans="1:6" ht="12">
      <c r="A527" s="89"/>
      <c r="B527" s="89"/>
      <c r="C527" s="87" t="s">
        <v>927</v>
      </c>
      <c r="D527" s="87" t="s">
        <v>6</v>
      </c>
      <c r="E527" s="87" t="s">
        <v>6</v>
      </c>
      <c r="F527" s="88">
        <v>6700</v>
      </c>
    </row>
    <row r="528" spans="1:6" ht="12">
      <c r="A528" s="89"/>
      <c r="B528" s="87" t="s">
        <v>928</v>
      </c>
      <c r="C528" s="87" t="s">
        <v>930</v>
      </c>
      <c r="D528" s="87" t="s">
        <v>6</v>
      </c>
      <c r="E528" s="87" t="s">
        <v>6</v>
      </c>
      <c r="F528" s="88">
        <v>18.75</v>
      </c>
    </row>
    <row r="529" spans="1:6" ht="12">
      <c r="A529" s="89"/>
      <c r="B529" s="89"/>
      <c r="C529" s="87" t="s">
        <v>931</v>
      </c>
      <c r="D529" s="87" t="s">
        <v>6</v>
      </c>
      <c r="E529" s="87" t="s">
        <v>6</v>
      </c>
      <c r="F529" s="88">
        <v>500</v>
      </c>
    </row>
    <row r="530" spans="1:6" ht="12">
      <c r="A530" s="89"/>
      <c r="B530" s="89"/>
      <c r="C530" s="87" t="s">
        <v>934</v>
      </c>
      <c r="D530" s="87" t="s">
        <v>6</v>
      </c>
      <c r="E530" s="87" t="s">
        <v>6</v>
      </c>
      <c r="F530" s="88">
        <v>3950</v>
      </c>
    </row>
    <row r="531" spans="1:6" ht="12">
      <c r="A531" s="89"/>
      <c r="B531" s="87" t="s">
        <v>935</v>
      </c>
      <c r="C531" s="87" t="s">
        <v>936</v>
      </c>
      <c r="D531" s="87" t="s">
        <v>6</v>
      </c>
      <c r="E531" s="87" t="s">
        <v>6</v>
      </c>
      <c r="F531" s="88">
        <v>73</v>
      </c>
    </row>
    <row r="532" spans="1:6" ht="12">
      <c r="A532" s="89"/>
      <c r="B532" s="89"/>
      <c r="C532" s="87" t="s">
        <v>938</v>
      </c>
      <c r="D532" s="87" t="s">
        <v>6</v>
      </c>
      <c r="E532" s="87" t="s">
        <v>6</v>
      </c>
      <c r="F532" s="88">
        <v>500</v>
      </c>
    </row>
    <row r="533" spans="1:6" ht="12">
      <c r="A533" s="89"/>
      <c r="B533" s="90">
        <v>44918</v>
      </c>
      <c r="C533" s="87" t="s">
        <v>942</v>
      </c>
      <c r="D533" s="87" t="s">
        <v>6</v>
      </c>
      <c r="E533" s="87" t="s">
        <v>6</v>
      </c>
      <c r="F533" s="88">
        <v>3000</v>
      </c>
    </row>
    <row r="534" spans="1:6" ht="12">
      <c r="A534" s="89"/>
      <c r="B534" s="90">
        <v>44921</v>
      </c>
      <c r="C534" s="87" t="s">
        <v>951</v>
      </c>
      <c r="D534" s="87" t="s">
        <v>6</v>
      </c>
      <c r="E534" s="87" t="s">
        <v>6</v>
      </c>
      <c r="F534" s="88">
        <v>7000</v>
      </c>
    </row>
    <row r="535" spans="1:6" ht="12">
      <c r="A535" s="89"/>
      <c r="B535" s="90">
        <v>44922</v>
      </c>
      <c r="C535" s="87" t="s">
        <v>957</v>
      </c>
      <c r="D535" s="87" t="s">
        <v>6</v>
      </c>
      <c r="E535" s="87" t="s">
        <v>6</v>
      </c>
      <c r="F535" s="88">
        <v>5000</v>
      </c>
    </row>
    <row r="536" spans="1:6" ht="12">
      <c r="A536" s="89"/>
      <c r="B536" s="89"/>
      <c r="C536" s="87" t="s">
        <v>958</v>
      </c>
      <c r="D536" s="87" t="s">
        <v>6</v>
      </c>
      <c r="E536" s="87" t="s">
        <v>6</v>
      </c>
      <c r="F536" s="88">
        <v>63758.25</v>
      </c>
    </row>
    <row r="537" spans="1:6" ht="12">
      <c r="A537" s="87" t="s">
        <v>392</v>
      </c>
      <c r="B537" s="85"/>
      <c r="C537" s="85"/>
      <c r="D537" s="85"/>
      <c r="E537" s="85"/>
      <c r="F537" s="88">
        <v>120000</v>
      </c>
    </row>
    <row r="538" spans="1:6" ht="12">
      <c r="A538" s="87" t="s">
        <v>398</v>
      </c>
      <c r="B538" s="90">
        <v>44729</v>
      </c>
      <c r="C538" s="87" t="s">
        <v>72</v>
      </c>
      <c r="D538" s="87" t="s">
        <v>6</v>
      </c>
      <c r="E538" s="87" t="s">
        <v>6</v>
      </c>
      <c r="F538" s="88">
        <v>5000</v>
      </c>
    </row>
    <row r="539" spans="1:6" ht="12">
      <c r="A539" s="89"/>
      <c r="B539" s="90">
        <v>44739</v>
      </c>
      <c r="C539" s="87" t="s">
        <v>425</v>
      </c>
      <c r="D539" s="87" t="s">
        <v>6</v>
      </c>
      <c r="E539" s="87" t="s">
        <v>6</v>
      </c>
      <c r="F539" s="88">
        <v>77250</v>
      </c>
    </row>
    <row r="540" spans="1:6" ht="12">
      <c r="A540" s="89"/>
      <c r="B540" s="90">
        <v>44870</v>
      </c>
      <c r="C540" s="87" t="s">
        <v>641</v>
      </c>
      <c r="D540" s="87" t="s">
        <v>6</v>
      </c>
      <c r="E540" s="87" t="s">
        <v>6</v>
      </c>
      <c r="F540" s="88">
        <v>300</v>
      </c>
    </row>
    <row r="541" spans="1:6" ht="12">
      <c r="A541" s="89"/>
      <c r="B541" s="90">
        <v>44922</v>
      </c>
      <c r="C541" s="87" t="s">
        <v>954</v>
      </c>
      <c r="D541" s="87" t="s">
        <v>6</v>
      </c>
      <c r="E541" s="87" t="s">
        <v>6</v>
      </c>
      <c r="F541" s="88">
        <v>7000</v>
      </c>
    </row>
    <row r="542" spans="1:6" ht="12">
      <c r="A542" s="89"/>
      <c r="B542" s="89"/>
      <c r="C542" s="87" t="s">
        <v>958</v>
      </c>
      <c r="D542" s="87" t="s">
        <v>6</v>
      </c>
      <c r="E542" s="87" t="s">
        <v>6</v>
      </c>
      <c r="F542" s="88">
        <v>30450</v>
      </c>
    </row>
    <row r="543" spans="1:6" ht="12">
      <c r="A543" s="87" t="s">
        <v>399</v>
      </c>
      <c r="B543" s="85"/>
      <c r="C543" s="85"/>
      <c r="D543" s="85"/>
      <c r="E543" s="85"/>
      <c r="F543" s="88">
        <v>120000</v>
      </c>
    </row>
    <row r="544" spans="1:6" ht="12">
      <c r="A544" s="87" t="s">
        <v>415</v>
      </c>
      <c r="B544" s="90">
        <v>44741</v>
      </c>
      <c r="C544" s="87" t="s">
        <v>72</v>
      </c>
      <c r="D544" s="87" t="s">
        <v>6</v>
      </c>
      <c r="E544" s="87" t="s">
        <v>6</v>
      </c>
      <c r="F544" s="88">
        <v>5000</v>
      </c>
    </row>
    <row r="545" spans="1:6" ht="12">
      <c r="A545" s="89"/>
      <c r="B545" s="90">
        <v>44749</v>
      </c>
      <c r="C545" s="87" t="s">
        <v>419</v>
      </c>
      <c r="D545" s="87" t="s">
        <v>6</v>
      </c>
      <c r="E545" s="87" t="s">
        <v>6</v>
      </c>
      <c r="F545" s="88">
        <v>12200</v>
      </c>
    </row>
    <row r="546" spans="1:6" ht="12">
      <c r="A546" s="89"/>
      <c r="B546" s="90">
        <v>44750</v>
      </c>
      <c r="C546" s="87" t="s">
        <v>420</v>
      </c>
      <c r="D546" s="87" t="s">
        <v>6</v>
      </c>
      <c r="E546" s="87" t="s">
        <v>6</v>
      </c>
      <c r="F546" s="88">
        <v>2600</v>
      </c>
    </row>
    <row r="547" spans="1:6" ht="12">
      <c r="A547" s="89"/>
      <c r="B547" s="90">
        <v>44751</v>
      </c>
      <c r="C547" s="87" t="s">
        <v>421</v>
      </c>
      <c r="D547" s="87" t="s">
        <v>6</v>
      </c>
      <c r="E547" s="87" t="s">
        <v>6</v>
      </c>
      <c r="F547" s="88">
        <v>1000</v>
      </c>
    </row>
    <row r="548" spans="1:6" ht="12">
      <c r="A548" s="89"/>
      <c r="B548" s="90">
        <v>44753</v>
      </c>
      <c r="C548" s="87" t="s">
        <v>428</v>
      </c>
      <c r="D548" s="87" t="s">
        <v>6</v>
      </c>
      <c r="E548" s="87" t="s">
        <v>6</v>
      </c>
      <c r="F548" s="88">
        <v>500</v>
      </c>
    </row>
    <row r="549" spans="1:6" ht="12">
      <c r="A549" s="89"/>
      <c r="B549" s="90">
        <v>44755</v>
      </c>
      <c r="C549" s="87" t="s">
        <v>430</v>
      </c>
      <c r="D549" s="87" t="s">
        <v>6</v>
      </c>
      <c r="E549" s="87" t="s">
        <v>6</v>
      </c>
      <c r="F549" s="88">
        <v>500</v>
      </c>
    </row>
    <row r="550" spans="1:6" ht="12">
      <c r="A550" s="89"/>
      <c r="B550" s="90">
        <v>44821</v>
      </c>
      <c r="C550" s="87" t="s">
        <v>490</v>
      </c>
      <c r="D550" s="87" t="s">
        <v>6</v>
      </c>
      <c r="E550" s="87" t="s">
        <v>6</v>
      </c>
      <c r="F550" s="88">
        <v>500</v>
      </c>
    </row>
    <row r="551" spans="1:6" ht="12">
      <c r="A551" s="89"/>
      <c r="B551" s="90">
        <v>44826</v>
      </c>
      <c r="C551" s="87" t="s">
        <v>497</v>
      </c>
      <c r="D551" s="87" t="s">
        <v>6</v>
      </c>
      <c r="E551" s="87" t="s">
        <v>6</v>
      </c>
      <c r="F551" s="88">
        <v>200</v>
      </c>
    </row>
    <row r="552" spans="1:6" ht="12">
      <c r="A552" s="89"/>
      <c r="B552" s="90">
        <v>44864</v>
      </c>
      <c r="C552" s="87" t="s">
        <v>614</v>
      </c>
      <c r="D552" s="87" t="s">
        <v>6</v>
      </c>
      <c r="E552" s="87" t="s">
        <v>6</v>
      </c>
      <c r="F552" s="88">
        <v>300</v>
      </c>
    </row>
    <row r="553" spans="1:6" ht="12">
      <c r="A553" s="89"/>
      <c r="B553" s="90">
        <v>44870</v>
      </c>
      <c r="C553" s="87" t="s">
        <v>641</v>
      </c>
      <c r="D553" s="87" t="s">
        <v>6</v>
      </c>
      <c r="E553" s="87" t="s">
        <v>6</v>
      </c>
      <c r="F553" s="88">
        <v>300</v>
      </c>
    </row>
    <row r="554" spans="1:6" ht="12">
      <c r="A554" s="89"/>
      <c r="B554" s="90">
        <v>44880</v>
      </c>
      <c r="C554" s="87" t="s">
        <v>706</v>
      </c>
      <c r="D554" s="87" t="s">
        <v>6</v>
      </c>
      <c r="E554" s="87" t="s">
        <v>6</v>
      </c>
      <c r="F554" s="88">
        <v>500</v>
      </c>
    </row>
    <row r="555" spans="1:6" ht="12">
      <c r="A555" s="89"/>
      <c r="B555" s="87" t="s">
        <v>832</v>
      </c>
      <c r="C555" s="87" t="s">
        <v>835</v>
      </c>
      <c r="D555" s="87" t="s">
        <v>6</v>
      </c>
      <c r="E555" s="87" t="s">
        <v>6</v>
      </c>
      <c r="F555" s="88">
        <v>1000</v>
      </c>
    </row>
    <row r="556" spans="1:6" ht="12">
      <c r="A556" s="89"/>
      <c r="B556" s="90">
        <v>44897</v>
      </c>
      <c r="C556" s="87" t="s">
        <v>849</v>
      </c>
      <c r="D556" s="87" t="s">
        <v>6</v>
      </c>
      <c r="E556" s="87" t="s">
        <v>6</v>
      </c>
      <c r="F556" s="88">
        <v>30000</v>
      </c>
    </row>
    <row r="557" spans="1:6" ht="12">
      <c r="A557" s="89"/>
      <c r="B557" s="90">
        <v>44898</v>
      </c>
      <c r="C557" s="87" t="s">
        <v>853</v>
      </c>
      <c r="D557" s="87" t="s">
        <v>6</v>
      </c>
      <c r="E557" s="87" t="s">
        <v>6</v>
      </c>
      <c r="F557" s="88">
        <v>1000</v>
      </c>
    </row>
    <row r="558" spans="1:6" ht="12">
      <c r="A558" s="89"/>
      <c r="B558" s="87" t="s">
        <v>867</v>
      </c>
      <c r="C558" s="87" t="s">
        <v>868</v>
      </c>
      <c r="D558" s="87" t="s">
        <v>6</v>
      </c>
      <c r="E558" s="87" t="s">
        <v>6</v>
      </c>
      <c r="F558" s="88">
        <v>500</v>
      </c>
    </row>
    <row r="559" spans="1:6" ht="12">
      <c r="A559" s="89"/>
      <c r="B559" s="90">
        <v>44922</v>
      </c>
      <c r="C559" s="87" t="s">
        <v>958</v>
      </c>
      <c r="D559" s="87" t="s">
        <v>6</v>
      </c>
      <c r="E559" s="87" t="s">
        <v>6</v>
      </c>
      <c r="F559" s="88">
        <v>243900</v>
      </c>
    </row>
    <row r="560" spans="1:6" ht="12">
      <c r="A560" s="87" t="s">
        <v>416</v>
      </c>
      <c r="B560" s="85"/>
      <c r="C560" s="85"/>
      <c r="D560" s="85"/>
      <c r="E560" s="85"/>
      <c r="F560" s="88">
        <v>300000</v>
      </c>
    </row>
    <row r="561" spans="1:6" ht="12">
      <c r="A561" s="87" t="s">
        <v>422</v>
      </c>
      <c r="B561" s="90">
        <v>44751</v>
      </c>
      <c r="C561" s="87" t="s">
        <v>421</v>
      </c>
      <c r="D561" s="87" t="s">
        <v>6</v>
      </c>
      <c r="E561" s="87" t="s">
        <v>6</v>
      </c>
      <c r="F561" s="88">
        <v>200</v>
      </c>
    </row>
    <row r="562" spans="1:6" ht="12">
      <c r="A562" s="89"/>
      <c r="B562" s="90">
        <v>44752</v>
      </c>
      <c r="C562" s="87" t="s">
        <v>423</v>
      </c>
      <c r="D562" s="87" t="s">
        <v>6</v>
      </c>
      <c r="E562" s="87" t="s">
        <v>6</v>
      </c>
      <c r="F562" s="88">
        <v>500</v>
      </c>
    </row>
    <row r="563" spans="1:6" ht="12">
      <c r="A563" s="89"/>
      <c r="B563" s="90">
        <v>44753</v>
      </c>
      <c r="C563" s="87" t="s">
        <v>72</v>
      </c>
      <c r="D563" s="87" t="s">
        <v>6</v>
      </c>
      <c r="E563" s="87" t="s">
        <v>6</v>
      </c>
      <c r="F563" s="88">
        <v>5000</v>
      </c>
    </row>
    <row r="564" spans="1:6" ht="12">
      <c r="A564" s="89"/>
      <c r="B564" s="90">
        <v>44757</v>
      </c>
      <c r="C564" s="87" t="s">
        <v>431</v>
      </c>
      <c r="D564" s="87" t="s">
        <v>6</v>
      </c>
      <c r="E564" s="87" t="s">
        <v>6</v>
      </c>
      <c r="F564" s="88">
        <v>500</v>
      </c>
    </row>
    <row r="565" spans="1:6" ht="12">
      <c r="A565" s="89"/>
      <c r="B565" s="90">
        <v>44773</v>
      </c>
      <c r="C565" s="87" t="s">
        <v>445</v>
      </c>
      <c r="D565" s="87" t="s">
        <v>6</v>
      </c>
      <c r="E565" s="87" t="s">
        <v>6</v>
      </c>
      <c r="F565" s="88">
        <v>50</v>
      </c>
    </row>
    <row r="566" spans="1:6" ht="12">
      <c r="A566" s="89"/>
      <c r="B566" s="90">
        <v>44777</v>
      </c>
      <c r="C566" s="87" t="s">
        <v>448</v>
      </c>
      <c r="D566" s="87" t="s">
        <v>6</v>
      </c>
      <c r="E566" s="87" t="s">
        <v>6</v>
      </c>
      <c r="F566" s="88">
        <v>500</v>
      </c>
    </row>
    <row r="567" spans="1:6" ht="12">
      <c r="A567" s="89"/>
      <c r="B567" s="90">
        <v>44818</v>
      </c>
      <c r="C567" s="87" t="s">
        <v>487</v>
      </c>
      <c r="D567" s="87" t="s">
        <v>6</v>
      </c>
      <c r="E567" s="87" t="s">
        <v>6</v>
      </c>
      <c r="F567" s="88">
        <v>10000</v>
      </c>
    </row>
    <row r="568" spans="1:6" ht="12">
      <c r="A568" s="89"/>
      <c r="B568" s="90">
        <v>44819</v>
      </c>
      <c r="C568" s="87" t="s">
        <v>489</v>
      </c>
      <c r="D568" s="87" t="s">
        <v>6</v>
      </c>
      <c r="E568" s="87" t="s">
        <v>6</v>
      </c>
      <c r="F568" s="88">
        <v>7518</v>
      </c>
    </row>
    <row r="569" spans="1:6" ht="12">
      <c r="A569" s="89"/>
      <c r="B569" s="90">
        <v>44825</v>
      </c>
      <c r="C569" s="87" t="s">
        <v>496</v>
      </c>
      <c r="D569" s="87" t="s">
        <v>6</v>
      </c>
      <c r="E569" s="87" t="s">
        <v>6</v>
      </c>
      <c r="F569" s="88">
        <v>100</v>
      </c>
    </row>
    <row r="570" spans="1:6" ht="12">
      <c r="A570" s="89"/>
      <c r="B570" s="90">
        <v>44828</v>
      </c>
      <c r="C570" s="87" t="s">
        <v>498</v>
      </c>
      <c r="D570" s="87" t="s">
        <v>6</v>
      </c>
      <c r="E570" s="87" t="s">
        <v>6</v>
      </c>
      <c r="F570" s="88">
        <v>79476</v>
      </c>
    </row>
    <row r="571" spans="1:6" ht="12">
      <c r="A571" s="89"/>
      <c r="B571" s="90">
        <v>44831</v>
      </c>
      <c r="C571" s="87" t="s">
        <v>500</v>
      </c>
      <c r="D571" s="87" t="s">
        <v>6</v>
      </c>
      <c r="E571" s="87" t="s">
        <v>6</v>
      </c>
      <c r="F571" s="88">
        <v>21740</v>
      </c>
    </row>
    <row r="572" spans="1:6" ht="12">
      <c r="A572" s="89"/>
      <c r="B572" s="90">
        <v>44838</v>
      </c>
      <c r="C572" s="87" t="s">
        <v>502</v>
      </c>
      <c r="D572" s="87" t="s">
        <v>6</v>
      </c>
      <c r="E572" s="87" t="s">
        <v>6</v>
      </c>
      <c r="F572" s="88">
        <v>28416</v>
      </c>
    </row>
    <row r="573" spans="1:6" ht="12">
      <c r="A573" s="87" t="s">
        <v>424</v>
      </c>
      <c r="B573" s="85"/>
      <c r="C573" s="85"/>
      <c r="D573" s="85"/>
      <c r="E573" s="85"/>
      <c r="F573" s="88">
        <v>154000</v>
      </c>
    </row>
    <row r="574" spans="1:6" ht="12">
      <c r="A574" s="87" t="s">
        <v>427</v>
      </c>
      <c r="B574" s="90">
        <v>44753</v>
      </c>
      <c r="C574" s="87" t="s">
        <v>72</v>
      </c>
      <c r="D574" s="87" t="s">
        <v>6</v>
      </c>
      <c r="E574" s="87" t="s">
        <v>6</v>
      </c>
      <c r="F574" s="88">
        <v>5000</v>
      </c>
    </row>
    <row r="575" spans="1:6" ht="12">
      <c r="A575" s="89"/>
      <c r="B575" s="90">
        <v>44804</v>
      </c>
      <c r="C575" s="87" t="s">
        <v>472</v>
      </c>
      <c r="D575" s="87" t="s">
        <v>6</v>
      </c>
      <c r="E575" s="87" t="s">
        <v>6</v>
      </c>
      <c r="F575" s="88">
        <v>3000</v>
      </c>
    </row>
    <row r="576" spans="1:6" ht="12">
      <c r="A576" s="89"/>
      <c r="B576" s="90">
        <v>44826</v>
      </c>
      <c r="C576" s="87" t="s">
        <v>497</v>
      </c>
      <c r="D576" s="87" t="s">
        <v>6</v>
      </c>
      <c r="E576" s="87" t="s">
        <v>6</v>
      </c>
      <c r="F576" s="88">
        <v>400</v>
      </c>
    </row>
    <row r="577" spans="1:6" ht="12">
      <c r="A577" s="89"/>
      <c r="B577" s="87" t="s">
        <v>547</v>
      </c>
      <c r="C577" s="87" t="s">
        <v>557</v>
      </c>
      <c r="D577" s="87" t="s">
        <v>6</v>
      </c>
      <c r="E577" s="87" t="s">
        <v>6</v>
      </c>
      <c r="F577" s="88">
        <v>100</v>
      </c>
    </row>
    <row r="578" spans="1:6" ht="12">
      <c r="A578" s="89"/>
      <c r="B578" s="90">
        <v>44870</v>
      </c>
      <c r="C578" s="87" t="s">
        <v>641</v>
      </c>
      <c r="D578" s="87" t="s">
        <v>6</v>
      </c>
      <c r="E578" s="87" t="s">
        <v>6</v>
      </c>
      <c r="F578" s="88">
        <v>300</v>
      </c>
    </row>
    <row r="579" spans="1:6" ht="12">
      <c r="A579" s="89"/>
      <c r="B579" s="87" t="s">
        <v>832</v>
      </c>
      <c r="C579" s="87" t="s">
        <v>72</v>
      </c>
      <c r="D579" s="87" t="s">
        <v>6</v>
      </c>
      <c r="E579" s="87" t="s">
        <v>6</v>
      </c>
      <c r="F579" s="88">
        <v>22200</v>
      </c>
    </row>
    <row r="580" spans="1:6" ht="12">
      <c r="A580" s="87" t="s">
        <v>433</v>
      </c>
      <c r="B580" s="85"/>
      <c r="C580" s="85"/>
      <c r="D580" s="85"/>
      <c r="E580" s="85"/>
      <c r="F580" s="88">
        <v>31000</v>
      </c>
    </row>
    <row r="581" spans="1:6" ht="12">
      <c r="A581" s="87" t="s">
        <v>451</v>
      </c>
      <c r="B581" s="90">
        <v>44779</v>
      </c>
      <c r="C581" s="87" t="s">
        <v>449</v>
      </c>
      <c r="D581" s="87" t="s">
        <v>6</v>
      </c>
      <c r="E581" s="87" t="s">
        <v>6</v>
      </c>
      <c r="F581" s="88">
        <v>300</v>
      </c>
    </row>
    <row r="582" spans="1:6" ht="12">
      <c r="A582" s="89"/>
      <c r="B582" s="90">
        <v>44782</v>
      </c>
      <c r="C582" s="87" t="s">
        <v>72</v>
      </c>
      <c r="D582" s="87" t="s">
        <v>6</v>
      </c>
      <c r="E582" s="87" t="s">
        <v>6</v>
      </c>
      <c r="F582" s="88">
        <v>10000</v>
      </c>
    </row>
    <row r="583" spans="1:6" ht="12">
      <c r="A583" s="89"/>
      <c r="B583" s="90">
        <v>44785</v>
      </c>
      <c r="C583" s="87" t="s">
        <v>352</v>
      </c>
      <c r="D583" s="87" t="s">
        <v>6</v>
      </c>
      <c r="E583" s="87" t="s">
        <v>6</v>
      </c>
      <c r="F583" s="88">
        <v>500</v>
      </c>
    </row>
    <row r="584" spans="1:6" ht="12">
      <c r="A584" s="89"/>
      <c r="B584" s="90">
        <v>44786</v>
      </c>
      <c r="C584" s="87" t="s">
        <v>457</v>
      </c>
      <c r="D584" s="87" t="s">
        <v>6</v>
      </c>
      <c r="E584" s="87" t="s">
        <v>6</v>
      </c>
      <c r="F584" s="88">
        <v>27800</v>
      </c>
    </row>
    <row r="585" spans="1:6" ht="12">
      <c r="A585" s="89"/>
      <c r="B585" s="90">
        <v>44788</v>
      </c>
      <c r="C585" s="87" t="s">
        <v>463</v>
      </c>
      <c r="D585" s="87" t="s">
        <v>6</v>
      </c>
      <c r="E585" s="87" t="s">
        <v>6</v>
      </c>
      <c r="F585" s="88">
        <v>2400</v>
      </c>
    </row>
    <row r="586" spans="1:6" ht="12">
      <c r="A586" s="89"/>
      <c r="B586" s="90">
        <v>44789</v>
      </c>
      <c r="C586" s="87" t="s">
        <v>464</v>
      </c>
      <c r="D586" s="87" t="s">
        <v>6</v>
      </c>
      <c r="E586" s="87" t="s">
        <v>6</v>
      </c>
      <c r="F586" s="88">
        <v>1700</v>
      </c>
    </row>
    <row r="587" spans="1:6" ht="12">
      <c r="A587" s="89"/>
      <c r="B587" s="90">
        <v>44790</v>
      </c>
      <c r="C587" s="87" t="s">
        <v>465</v>
      </c>
      <c r="D587" s="87" t="s">
        <v>6</v>
      </c>
      <c r="E587" s="87" t="s">
        <v>6</v>
      </c>
      <c r="F587" s="88">
        <v>500</v>
      </c>
    </row>
    <row r="588" spans="1:6" ht="12">
      <c r="A588" s="89"/>
      <c r="B588" s="90">
        <v>44792</v>
      </c>
      <c r="C588" s="87" t="s">
        <v>466</v>
      </c>
      <c r="D588" s="87" t="s">
        <v>6</v>
      </c>
      <c r="E588" s="87" t="s">
        <v>6</v>
      </c>
      <c r="F588" s="88">
        <v>50000</v>
      </c>
    </row>
    <row r="589" spans="1:6" ht="12">
      <c r="A589" s="89"/>
      <c r="B589" s="90">
        <v>44793</v>
      </c>
      <c r="C589" s="87" t="s">
        <v>467</v>
      </c>
      <c r="D589" s="87" t="s">
        <v>6</v>
      </c>
      <c r="E589" s="87" t="s">
        <v>6</v>
      </c>
      <c r="F589" s="88">
        <v>1000</v>
      </c>
    </row>
    <row r="590" spans="1:6" ht="12">
      <c r="A590" s="89"/>
      <c r="B590" s="90">
        <v>44806</v>
      </c>
      <c r="C590" s="87" t="s">
        <v>477</v>
      </c>
      <c r="D590" s="87" t="s">
        <v>6</v>
      </c>
      <c r="E590" s="87" t="s">
        <v>6</v>
      </c>
      <c r="F590" s="88">
        <v>200</v>
      </c>
    </row>
    <row r="591" spans="1:6" ht="12">
      <c r="A591" s="89"/>
      <c r="B591" s="90">
        <v>44864</v>
      </c>
      <c r="C591" s="87" t="s">
        <v>614</v>
      </c>
      <c r="D591" s="87" t="s">
        <v>6</v>
      </c>
      <c r="E591" s="87" t="s">
        <v>6</v>
      </c>
      <c r="F591" s="88">
        <v>500</v>
      </c>
    </row>
    <row r="592" spans="1:6" ht="12">
      <c r="A592" s="89"/>
      <c r="B592" s="90">
        <v>44870</v>
      </c>
      <c r="C592" s="87" t="s">
        <v>641</v>
      </c>
      <c r="D592" s="87" t="s">
        <v>6</v>
      </c>
      <c r="E592" s="87" t="s">
        <v>6</v>
      </c>
      <c r="F592" s="88">
        <v>300</v>
      </c>
    </row>
    <row r="593" spans="1:6" ht="12">
      <c r="A593" s="89"/>
      <c r="B593" s="90">
        <v>44922</v>
      </c>
      <c r="C593" s="87" t="s">
        <v>958</v>
      </c>
      <c r="D593" s="87" t="s">
        <v>6</v>
      </c>
      <c r="E593" s="87" t="s">
        <v>6</v>
      </c>
      <c r="F593" s="88">
        <v>521000</v>
      </c>
    </row>
    <row r="594" spans="1:6" ht="12">
      <c r="A594" s="87" t="s">
        <v>452</v>
      </c>
      <c r="B594" s="85"/>
      <c r="C594" s="85"/>
      <c r="D594" s="85"/>
      <c r="E594" s="85"/>
      <c r="F594" s="88">
        <v>616200</v>
      </c>
    </row>
    <row r="595" spans="1:6" ht="12">
      <c r="A595" s="87" t="s">
        <v>474</v>
      </c>
      <c r="B595" s="90">
        <v>44805</v>
      </c>
      <c r="C595" s="87" t="s">
        <v>72</v>
      </c>
      <c r="D595" s="87" t="s">
        <v>6</v>
      </c>
      <c r="E595" s="87" t="s">
        <v>6</v>
      </c>
      <c r="F595" s="88">
        <v>5000</v>
      </c>
    </row>
    <row r="596" spans="1:6" ht="12">
      <c r="A596" s="89"/>
      <c r="B596" s="89"/>
      <c r="C596" s="87" t="s">
        <v>475</v>
      </c>
      <c r="D596" s="87" t="s">
        <v>6</v>
      </c>
      <c r="E596" s="87" t="s">
        <v>6</v>
      </c>
      <c r="F596" s="88">
        <v>403</v>
      </c>
    </row>
    <row r="597" spans="1:6" ht="12">
      <c r="A597" s="89"/>
      <c r="B597" s="90">
        <v>44806</v>
      </c>
      <c r="C597" s="87" t="s">
        <v>352</v>
      </c>
      <c r="D597" s="87" t="s">
        <v>6</v>
      </c>
      <c r="E597" s="87" t="s">
        <v>6</v>
      </c>
      <c r="F597" s="88">
        <v>500</v>
      </c>
    </row>
    <row r="598" spans="1:6" ht="12">
      <c r="A598" s="89"/>
      <c r="B598" s="89"/>
      <c r="C598" s="87" t="s">
        <v>476</v>
      </c>
      <c r="D598" s="87" t="s">
        <v>6</v>
      </c>
      <c r="E598" s="87" t="s">
        <v>6</v>
      </c>
      <c r="F598" s="88">
        <v>300</v>
      </c>
    </row>
    <row r="599" spans="1:6" ht="12">
      <c r="A599" s="89"/>
      <c r="B599" s="90">
        <v>44807</v>
      </c>
      <c r="C599" s="87" t="s">
        <v>478</v>
      </c>
      <c r="D599" s="87" t="s">
        <v>6</v>
      </c>
      <c r="E599" s="87" t="s">
        <v>6</v>
      </c>
      <c r="F599" s="88">
        <v>16120</v>
      </c>
    </row>
    <row r="600" spans="1:6" ht="12">
      <c r="A600" s="89"/>
      <c r="B600" s="90">
        <v>44808</v>
      </c>
      <c r="C600" s="87" t="s">
        <v>480</v>
      </c>
      <c r="D600" s="87" t="s">
        <v>6</v>
      </c>
      <c r="E600" s="87" t="s">
        <v>6</v>
      </c>
      <c r="F600" s="88">
        <v>600</v>
      </c>
    </row>
    <row r="601" spans="1:6" ht="12">
      <c r="A601" s="89"/>
      <c r="B601" s="90">
        <v>44811</v>
      </c>
      <c r="C601" s="87" t="s">
        <v>484</v>
      </c>
      <c r="D601" s="87" t="s">
        <v>6</v>
      </c>
      <c r="E601" s="87" t="s">
        <v>6</v>
      </c>
      <c r="F601" s="88">
        <v>22077</v>
      </c>
    </row>
    <row r="602" spans="1:6" ht="12">
      <c r="A602" s="87" t="s">
        <v>479</v>
      </c>
      <c r="B602" s="85"/>
      <c r="C602" s="85"/>
      <c r="D602" s="85"/>
      <c r="E602" s="85"/>
      <c r="F602" s="88">
        <v>45000</v>
      </c>
    </row>
    <row r="603" spans="1:6" ht="12">
      <c r="A603" s="87" t="s">
        <v>515</v>
      </c>
      <c r="B603" s="90">
        <v>44845</v>
      </c>
      <c r="C603" s="87" t="s">
        <v>514</v>
      </c>
      <c r="D603" s="87" t="s">
        <v>6</v>
      </c>
      <c r="E603" s="87" t="s">
        <v>6</v>
      </c>
      <c r="F603" s="88">
        <v>300</v>
      </c>
    </row>
    <row r="604" spans="1:6" ht="12">
      <c r="A604" s="89"/>
      <c r="B604" s="89"/>
      <c r="C604" s="87" t="s">
        <v>516</v>
      </c>
      <c r="D604" s="87" t="s">
        <v>6</v>
      </c>
      <c r="E604" s="87" t="s">
        <v>6</v>
      </c>
      <c r="F604" s="88">
        <v>1000</v>
      </c>
    </row>
    <row r="605" spans="1:6" ht="12">
      <c r="A605" s="89"/>
      <c r="B605" s="89"/>
      <c r="C605" s="87" t="s">
        <v>517</v>
      </c>
      <c r="D605" s="87" t="s">
        <v>6</v>
      </c>
      <c r="E605" s="87" t="s">
        <v>6</v>
      </c>
      <c r="F605" s="88">
        <v>2000</v>
      </c>
    </row>
    <row r="606" spans="1:6" ht="12">
      <c r="A606" s="89"/>
      <c r="B606" s="89"/>
      <c r="C606" s="87" t="s">
        <v>518</v>
      </c>
      <c r="D606" s="87" t="s">
        <v>6</v>
      </c>
      <c r="E606" s="87" t="s">
        <v>6</v>
      </c>
      <c r="F606" s="88">
        <v>81893</v>
      </c>
    </row>
    <row r="607" spans="1:6" ht="12">
      <c r="A607" s="89"/>
      <c r="B607" s="90">
        <v>44847</v>
      </c>
      <c r="C607" s="87" t="s">
        <v>523</v>
      </c>
      <c r="D607" s="87" t="s">
        <v>6</v>
      </c>
      <c r="E607" s="87" t="s">
        <v>6</v>
      </c>
      <c r="F607" s="88">
        <v>6000</v>
      </c>
    </row>
    <row r="608" spans="1:6" ht="12">
      <c r="A608" s="89"/>
      <c r="B608" s="90">
        <v>44848</v>
      </c>
      <c r="C608" s="87" t="s">
        <v>524</v>
      </c>
      <c r="D608" s="87" t="s">
        <v>6</v>
      </c>
      <c r="E608" s="87" t="s">
        <v>6</v>
      </c>
      <c r="F608" s="88">
        <v>1900</v>
      </c>
    </row>
    <row r="609" spans="1:6" ht="12">
      <c r="A609" s="89"/>
      <c r="B609" s="90">
        <v>44851</v>
      </c>
      <c r="C609" s="87" t="s">
        <v>527</v>
      </c>
      <c r="D609" s="87" t="s">
        <v>6</v>
      </c>
      <c r="E609" s="87" t="s">
        <v>6</v>
      </c>
      <c r="F609" s="88">
        <v>500</v>
      </c>
    </row>
    <row r="610" spans="1:6" ht="12">
      <c r="A610" s="89"/>
      <c r="B610" s="89"/>
      <c r="C610" s="87" t="s">
        <v>528</v>
      </c>
      <c r="D610" s="87" t="s">
        <v>6</v>
      </c>
      <c r="E610" s="87" t="s">
        <v>6</v>
      </c>
      <c r="F610" s="88">
        <v>3000</v>
      </c>
    </row>
    <row r="611" spans="1:6" ht="12">
      <c r="A611" s="89"/>
      <c r="B611" s="89"/>
      <c r="C611" s="87" t="s">
        <v>529</v>
      </c>
      <c r="D611" s="87" t="s">
        <v>6</v>
      </c>
      <c r="E611" s="87" t="s">
        <v>6</v>
      </c>
      <c r="F611" s="88">
        <v>4500</v>
      </c>
    </row>
    <row r="612" spans="1:6" ht="12">
      <c r="A612" s="89"/>
      <c r="B612" s="89"/>
      <c r="C612" s="87" t="s">
        <v>530</v>
      </c>
      <c r="D612" s="87" t="s">
        <v>6</v>
      </c>
      <c r="E612" s="87" t="s">
        <v>6</v>
      </c>
      <c r="F612" s="88">
        <v>64502</v>
      </c>
    </row>
    <row r="613" spans="1:6" ht="12">
      <c r="A613" s="89"/>
      <c r="B613" s="90">
        <v>44853</v>
      </c>
      <c r="C613" s="87" t="s">
        <v>534</v>
      </c>
      <c r="D613" s="87" t="s">
        <v>6</v>
      </c>
      <c r="E613" s="87" t="s">
        <v>6</v>
      </c>
      <c r="F613" s="88">
        <v>150</v>
      </c>
    </row>
    <row r="614" spans="1:6" ht="12">
      <c r="A614" s="89"/>
      <c r="B614" s="89"/>
      <c r="C614" s="87" t="s">
        <v>535</v>
      </c>
      <c r="D614" s="87" t="s">
        <v>6</v>
      </c>
      <c r="E614" s="87" t="s">
        <v>6</v>
      </c>
      <c r="F614" s="88">
        <v>200</v>
      </c>
    </row>
    <row r="615" spans="1:6" ht="12">
      <c r="A615" s="89"/>
      <c r="B615" s="89"/>
      <c r="C615" s="87" t="s">
        <v>536</v>
      </c>
      <c r="D615" s="87" t="s">
        <v>6</v>
      </c>
      <c r="E615" s="87" t="s">
        <v>6</v>
      </c>
      <c r="F615" s="88">
        <v>300</v>
      </c>
    </row>
    <row r="616" spans="1:6" ht="12">
      <c r="A616" s="89"/>
      <c r="B616" s="89"/>
      <c r="C616" s="87" t="s">
        <v>537</v>
      </c>
      <c r="D616" s="87" t="s">
        <v>6</v>
      </c>
      <c r="E616" s="87" t="s">
        <v>6</v>
      </c>
      <c r="F616" s="88">
        <v>300</v>
      </c>
    </row>
    <row r="617" spans="1:6" ht="12">
      <c r="A617" s="89"/>
      <c r="B617" s="89"/>
      <c r="C617" s="87" t="s">
        <v>538</v>
      </c>
      <c r="D617" s="87" t="s">
        <v>6</v>
      </c>
      <c r="E617" s="87" t="s">
        <v>6</v>
      </c>
      <c r="F617" s="88">
        <v>300</v>
      </c>
    </row>
    <row r="618" spans="1:6" ht="12">
      <c r="A618" s="89"/>
      <c r="B618" s="89"/>
      <c r="C618" s="87" t="s">
        <v>541</v>
      </c>
      <c r="D618" s="87" t="s">
        <v>6</v>
      </c>
      <c r="E618" s="87" t="s">
        <v>6</v>
      </c>
      <c r="F618" s="88">
        <v>2350</v>
      </c>
    </row>
    <row r="619" spans="1:6" ht="12">
      <c r="A619" s="89"/>
      <c r="B619" s="87" t="s">
        <v>547</v>
      </c>
      <c r="C619" s="87" t="s">
        <v>548</v>
      </c>
      <c r="D619" s="87" t="s">
        <v>6</v>
      </c>
      <c r="E619" s="87" t="s">
        <v>6</v>
      </c>
      <c r="F619" s="88">
        <v>450</v>
      </c>
    </row>
    <row r="620" spans="1:6" ht="12">
      <c r="A620" s="89"/>
      <c r="B620" s="89"/>
      <c r="C620" s="87" t="s">
        <v>549</v>
      </c>
      <c r="D620" s="87" t="s">
        <v>6</v>
      </c>
      <c r="E620" s="87" t="s">
        <v>6</v>
      </c>
      <c r="F620" s="88">
        <v>100</v>
      </c>
    </row>
    <row r="621" spans="1:6" ht="12">
      <c r="A621" s="89"/>
      <c r="B621" s="89"/>
      <c r="C621" s="87" t="s">
        <v>550</v>
      </c>
      <c r="D621" s="87" t="s">
        <v>6</v>
      </c>
      <c r="E621" s="87" t="s">
        <v>6</v>
      </c>
      <c r="F621" s="88">
        <v>200</v>
      </c>
    </row>
    <row r="622" spans="1:6" ht="12">
      <c r="A622" s="89"/>
      <c r="B622" s="89"/>
      <c r="C622" s="87" t="s">
        <v>552</v>
      </c>
      <c r="D622" s="87" t="s">
        <v>6</v>
      </c>
      <c r="E622" s="87" t="s">
        <v>6</v>
      </c>
      <c r="F622" s="88">
        <v>400</v>
      </c>
    </row>
    <row r="623" spans="1:6" ht="12">
      <c r="A623" s="89"/>
      <c r="B623" s="89"/>
      <c r="C623" s="87" t="s">
        <v>554</v>
      </c>
      <c r="D623" s="87" t="s">
        <v>6</v>
      </c>
      <c r="E623" s="87" t="s">
        <v>6</v>
      </c>
      <c r="F623" s="88">
        <v>500</v>
      </c>
    </row>
    <row r="624" spans="1:6" ht="12">
      <c r="A624" s="89"/>
      <c r="B624" s="89"/>
      <c r="C624" s="87" t="s">
        <v>556</v>
      </c>
      <c r="D624" s="87" t="s">
        <v>6</v>
      </c>
      <c r="E624" s="87" t="s">
        <v>6</v>
      </c>
      <c r="F624" s="88">
        <v>2000</v>
      </c>
    </row>
    <row r="625" spans="1:6" ht="12">
      <c r="A625" s="89"/>
      <c r="B625" s="90">
        <v>44855</v>
      </c>
      <c r="C625" s="87" t="s">
        <v>559</v>
      </c>
      <c r="D625" s="87" t="s">
        <v>6</v>
      </c>
      <c r="E625" s="87" t="s">
        <v>6</v>
      </c>
      <c r="F625" s="88">
        <v>10200</v>
      </c>
    </row>
    <row r="626" spans="1:6" ht="12">
      <c r="A626" s="89"/>
      <c r="B626" s="90">
        <v>44858</v>
      </c>
      <c r="C626" s="87" t="s">
        <v>554</v>
      </c>
      <c r="D626" s="87" t="s">
        <v>6</v>
      </c>
      <c r="E626" s="87" t="s">
        <v>6</v>
      </c>
      <c r="F626" s="88">
        <v>200</v>
      </c>
    </row>
    <row r="627" spans="1:6" ht="12">
      <c r="A627" s="89"/>
      <c r="B627" s="89"/>
      <c r="C627" s="87" t="s">
        <v>568</v>
      </c>
      <c r="D627" s="87" t="s">
        <v>6</v>
      </c>
      <c r="E627" s="87" t="s">
        <v>6</v>
      </c>
      <c r="F627" s="88">
        <v>1000</v>
      </c>
    </row>
    <row r="628" spans="1:6" ht="12">
      <c r="A628" s="89"/>
      <c r="B628" s="89"/>
      <c r="C628" s="87" t="s">
        <v>569</v>
      </c>
      <c r="D628" s="87" t="s">
        <v>6</v>
      </c>
      <c r="E628" s="87" t="s">
        <v>6</v>
      </c>
      <c r="F628" s="88">
        <v>3000</v>
      </c>
    </row>
    <row r="629" spans="1:6" ht="12">
      <c r="A629" s="89"/>
      <c r="B629" s="89"/>
      <c r="C629" s="87" t="s">
        <v>570</v>
      </c>
      <c r="D629" s="87" t="s">
        <v>6</v>
      </c>
      <c r="E629" s="87" t="s">
        <v>6</v>
      </c>
      <c r="F629" s="88">
        <v>4200</v>
      </c>
    </row>
    <row r="630" spans="1:6" ht="12">
      <c r="A630" s="89"/>
      <c r="B630" s="87" t="s">
        <v>574</v>
      </c>
      <c r="C630" s="87" t="s">
        <v>579</v>
      </c>
      <c r="D630" s="87" t="s">
        <v>6</v>
      </c>
      <c r="E630" s="87" t="s">
        <v>6</v>
      </c>
      <c r="F630" s="88">
        <v>3050</v>
      </c>
    </row>
    <row r="631" spans="1:6" ht="12">
      <c r="A631" s="89"/>
      <c r="B631" s="89"/>
      <c r="C631" s="87" t="s">
        <v>580</v>
      </c>
      <c r="D631" s="87" t="s">
        <v>6</v>
      </c>
      <c r="E631" s="87" t="s">
        <v>6</v>
      </c>
      <c r="F631" s="88">
        <v>5000</v>
      </c>
    </row>
    <row r="632" spans="1:6" ht="12">
      <c r="A632" s="89"/>
      <c r="B632" s="89"/>
      <c r="C632" s="87" t="s">
        <v>586</v>
      </c>
      <c r="D632" s="87" t="s">
        <v>6</v>
      </c>
      <c r="E632" s="87" t="s">
        <v>6</v>
      </c>
      <c r="F632" s="88">
        <v>20150</v>
      </c>
    </row>
    <row r="633" spans="1:6" ht="12">
      <c r="A633" s="89"/>
      <c r="B633" s="87" t="s">
        <v>575</v>
      </c>
      <c r="C633" s="87" t="s">
        <v>582</v>
      </c>
      <c r="D633" s="87" t="s">
        <v>6</v>
      </c>
      <c r="E633" s="87" t="s">
        <v>6</v>
      </c>
      <c r="F633" s="88">
        <v>1300</v>
      </c>
    </row>
    <row r="634" spans="1:6" ht="12">
      <c r="A634" s="89"/>
      <c r="B634" s="89"/>
      <c r="C634" s="87" t="s">
        <v>584</v>
      </c>
      <c r="D634" s="87" t="s">
        <v>6</v>
      </c>
      <c r="E634" s="87" t="s">
        <v>6</v>
      </c>
      <c r="F634" s="88">
        <v>500</v>
      </c>
    </row>
    <row r="635" spans="1:6" ht="12">
      <c r="A635" s="89"/>
      <c r="B635" s="90">
        <v>44861</v>
      </c>
      <c r="C635" s="87" t="s">
        <v>588</v>
      </c>
      <c r="D635" s="87" t="s">
        <v>6</v>
      </c>
      <c r="E635" s="87" t="s">
        <v>6</v>
      </c>
      <c r="F635" s="88">
        <v>2000</v>
      </c>
    </row>
    <row r="636" spans="1:6" ht="12">
      <c r="A636" s="89"/>
      <c r="B636" s="89"/>
      <c r="C636" s="87" t="s">
        <v>589</v>
      </c>
      <c r="D636" s="87" t="s">
        <v>6</v>
      </c>
      <c r="E636" s="87" t="s">
        <v>6</v>
      </c>
      <c r="F636" s="88">
        <v>2000</v>
      </c>
    </row>
    <row r="637" spans="1:6" ht="12">
      <c r="A637" s="89"/>
      <c r="B637" s="89"/>
      <c r="C637" s="87" t="s">
        <v>590</v>
      </c>
      <c r="D637" s="87" t="s">
        <v>6</v>
      </c>
      <c r="E637" s="87" t="s">
        <v>6</v>
      </c>
      <c r="F637" s="88">
        <v>2980</v>
      </c>
    </row>
    <row r="638" spans="1:6" ht="12">
      <c r="A638" s="89"/>
      <c r="B638" s="89"/>
      <c r="C638" s="87" t="s">
        <v>591</v>
      </c>
      <c r="D638" s="87" t="s">
        <v>6</v>
      </c>
      <c r="E638" s="87" t="s">
        <v>6</v>
      </c>
      <c r="F638" s="88">
        <v>10000</v>
      </c>
    </row>
    <row r="639" spans="1:6" ht="12">
      <c r="A639" s="89"/>
      <c r="B639" s="87" t="s">
        <v>593</v>
      </c>
      <c r="C639" s="87" t="s">
        <v>594</v>
      </c>
      <c r="D639" s="87" t="s">
        <v>6</v>
      </c>
      <c r="E639" s="87" t="s">
        <v>6</v>
      </c>
      <c r="F639" s="88">
        <v>3500</v>
      </c>
    </row>
    <row r="640" spans="1:6" ht="12">
      <c r="A640" s="89"/>
      <c r="B640" s="89"/>
      <c r="C640" s="87" t="s">
        <v>595</v>
      </c>
      <c r="D640" s="87" t="s">
        <v>6</v>
      </c>
      <c r="E640" s="87" t="s">
        <v>6</v>
      </c>
      <c r="F640" s="88">
        <v>2000</v>
      </c>
    </row>
    <row r="641" spans="1:6" ht="12">
      <c r="A641" s="89"/>
      <c r="B641" s="89"/>
      <c r="C641" s="87" t="s">
        <v>597</v>
      </c>
      <c r="D641" s="87" t="s">
        <v>6</v>
      </c>
      <c r="E641" s="87" t="s">
        <v>6</v>
      </c>
      <c r="F641" s="88">
        <v>1000</v>
      </c>
    </row>
    <row r="642" spans="1:6" ht="12">
      <c r="A642" s="89"/>
      <c r="B642" s="89"/>
      <c r="C642" s="87" t="s">
        <v>602</v>
      </c>
      <c r="D642" s="87" t="s">
        <v>6</v>
      </c>
      <c r="E642" s="87" t="s">
        <v>6</v>
      </c>
      <c r="F642" s="88">
        <v>2300</v>
      </c>
    </row>
    <row r="643" spans="1:6" ht="12">
      <c r="A643" s="89"/>
      <c r="B643" s="89"/>
      <c r="C643" s="87" t="s">
        <v>604</v>
      </c>
      <c r="D643" s="87" t="s">
        <v>6</v>
      </c>
      <c r="E643" s="87" t="s">
        <v>6</v>
      </c>
      <c r="F643" s="88">
        <v>2550</v>
      </c>
    </row>
    <row r="644" spans="1:6" ht="12">
      <c r="A644" s="89"/>
      <c r="B644" s="89"/>
      <c r="C644" s="87" t="s">
        <v>605</v>
      </c>
      <c r="D644" s="87" t="s">
        <v>6</v>
      </c>
      <c r="E644" s="87" t="s">
        <v>6</v>
      </c>
      <c r="F644" s="88">
        <v>2600</v>
      </c>
    </row>
    <row r="645" spans="1:6" ht="12">
      <c r="A645" s="89"/>
      <c r="B645" s="89"/>
      <c r="C645" s="87" t="s">
        <v>606</v>
      </c>
      <c r="D645" s="87" t="s">
        <v>6</v>
      </c>
      <c r="E645" s="87" t="s">
        <v>6</v>
      </c>
      <c r="F645" s="88">
        <v>4000</v>
      </c>
    </row>
    <row r="646" spans="1:6" ht="12">
      <c r="A646" s="89"/>
      <c r="B646" s="89"/>
      <c r="C646" s="87" t="s">
        <v>607</v>
      </c>
      <c r="D646" s="87" t="s">
        <v>6</v>
      </c>
      <c r="E646" s="87" t="s">
        <v>6</v>
      </c>
      <c r="F646" s="88">
        <v>4000</v>
      </c>
    </row>
    <row r="647" spans="1:6" ht="12">
      <c r="A647" s="89"/>
      <c r="B647" s="89"/>
      <c r="C647" s="87" t="s">
        <v>600</v>
      </c>
      <c r="D647" s="87" t="s">
        <v>6</v>
      </c>
      <c r="E647" s="87" t="s">
        <v>6</v>
      </c>
      <c r="F647" s="88">
        <v>5900</v>
      </c>
    </row>
    <row r="648" spans="1:6" ht="12">
      <c r="A648" s="89"/>
      <c r="B648" s="90">
        <v>44865</v>
      </c>
      <c r="C648" s="87" t="s">
        <v>613</v>
      </c>
      <c r="D648" s="87" t="s">
        <v>6</v>
      </c>
      <c r="E648" s="87" t="s">
        <v>6</v>
      </c>
      <c r="F648" s="88">
        <v>1900</v>
      </c>
    </row>
    <row r="649" spans="1:6" ht="12">
      <c r="A649" s="89"/>
      <c r="B649" s="87" t="s">
        <v>615</v>
      </c>
      <c r="C649" s="87" t="s">
        <v>624</v>
      </c>
      <c r="D649" s="87" t="s">
        <v>6</v>
      </c>
      <c r="E649" s="87" t="s">
        <v>6</v>
      </c>
      <c r="F649" s="88">
        <v>14530</v>
      </c>
    </row>
    <row r="650" spans="1:6" ht="12">
      <c r="A650" s="89"/>
      <c r="B650" s="87" t="s">
        <v>627</v>
      </c>
      <c r="C650" s="87" t="s">
        <v>72</v>
      </c>
      <c r="D650" s="87" t="s">
        <v>6</v>
      </c>
      <c r="E650" s="87" t="s">
        <v>6</v>
      </c>
      <c r="F650" s="88">
        <v>10000</v>
      </c>
    </row>
    <row r="651" spans="1:6" ht="12">
      <c r="A651" s="89"/>
      <c r="B651" s="89"/>
      <c r="C651" s="87" t="s">
        <v>630</v>
      </c>
      <c r="D651" s="87" t="s">
        <v>6</v>
      </c>
      <c r="E651" s="87" t="s">
        <v>6</v>
      </c>
      <c r="F651" s="88">
        <v>3000</v>
      </c>
    </row>
    <row r="652" spans="1:6" ht="12">
      <c r="A652" s="89"/>
      <c r="B652" s="89"/>
      <c r="C652" s="87" t="s">
        <v>631</v>
      </c>
      <c r="D652" s="87" t="s">
        <v>6</v>
      </c>
      <c r="E652" s="87" t="s">
        <v>6</v>
      </c>
      <c r="F652" s="88">
        <v>11340</v>
      </c>
    </row>
    <row r="653" spans="1:6" ht="12">
      <c r="A653" s="89"/>
      <c r="B653" s="89"/>
      <c r="C653" s="87" t="s">
        <v>633</v>
      </c>
      <c r="D653" s="87" t="s">
        <v>6</v>
      </c>
      <c r="E653" s="87" t="s">
        <v>6</v>
      </c>
      <c r="F653" s="88">
        <v>107000</v>
      </c>
    </row>
    <row r="654" spans="1:6" ht="12">
      <c r="A654" s="89"/>
      <c r="B654" s="90">
        <v>44867</v>
      </c>
      <c r="C654" s="87" t="s">
        <v>636</v>
      </c>
      <c r="D654" s="87" t="s">
        <v>6</v>
      </c>
      <c r="E654" s="87" t="s">
        <v>6</v>
      </c>
      <c r="F654" s="88">
        <v>1573</v>
      </c>
    </row>
    <row r="655" spans="1:6" ht="12">
      <c r="A655" s="89"/>
      <c r="B655" s="90">
        <v>44868</v>
      </c>
      <c r="C655" s="87" t="s">
        <v>638</v>
      </c>
      <c r="D655" s="87" t="s">
        <v>6</v>
      </c>
      <c r="E655" s="87" t="s">
        <v>6</v>
      </c>
      <c r="F655" s="88">
        <v>181.85</v>
      </c>
    </row>
    <row r="656" spans="1:6" ht="12">
      <c r="A656" s="89"/>
      <c r="B656" s="89"/>
      <c r="C656" s="87" t="s">
        <v>639</v>
      </c>
      <c r="D656" s="87" t="s">
        <v>6</v>
      </c>
      <c r="E656" s="87" t="s">
        <v>6</v>
      </c>
      <c r="F656" s="88">
        <v>20000</v>
      </c>
    </row>
    <row r="657" spans="1:6" ht="12">
      <c r="A657" s="89"/>
      <c r="B657" s="87" t="s">
        <v>643</v>
      </c>
      <c r="C657" s="87" t="s">
        <v>639</v>
      </c>
      <c r="D657" s="87" t="s">
        <v>6</v>
      </c>
      <c r="E657" s="87" t="s">
        <v>6</v>
      </c>
      <c r="F657" s="88">
        <v>3000</v>
      </c>
    </row>
    <row r="658" spans="1:6" ht="12">
      <c r="A658" s="89"/>
      <c r="B658" s="89"/>
      <c r="C658" s="87" t="s">
        <v>645</v>
      </c>
      <c r="D658" s="87" t="s">
        <v>6</v>
      </c>
      <c r="E658" s="87" t="s">
        <v>6</v>
      </c>
      <c r="F658" s="88">
        <v>500</v>
      </c>
    </row>
    <row r="659" spans="1:6" ht="12">
      <c r="A659" s="89"/>
      <c r="B659" s="89"/>
      <c r="C659" s="87" t="s">
        <v>646</v>
      </c>
      <c r="D659" s="87" t="s">
        <v>6</v>
      </c>
      <c r="E659" s="87" t="s">
        <v>6</v>
      </c>
      <c r="F659" s="88">
        <v>3000</v>
      </c>
    </row>
    <row r="660" spans="1:6" ht="12">
      <c r="A660" s="89"/>
      <c r="B660" s="89"/>
      <c r="C660" s="87" t="s">
        <v>647</v>
      </c>
      <c r="D660" s="87" t="s">
        <v>6</v>
      </c>
      <c r="E660" s="87" t="s">
        <v>6</v>
      </c>
      <c r="F660" s="88">
        <v>27900</v>
      </c>
    </row>
    <row r="661" spans="1:6" ht="12">
      <c r="A661" s="89"/>
      <c r="B661" s="87" t="s">
        <v>649</v>
      </c>
      <c r="C661" s="87" t="s">
        <v>650</v>
      </c>
      <c r="D661" s="87" t="s">
        <v>6</v>
      </c>
      <c r="E661" s="87" t="s">
        <v>6</v>
      </c>
      <c r="F661" s="88">
        <v>100</v>
      </c>
    </row>
    <row r="662" spans="1:6" ht="12">
      <c r="A662" s="89"/>
      <c r="B662" s="89"/>
      <c r="C662" s="87" t="s">
        <v>652</v>
      </c>
      <c r="D662" s="87" t="s">
        <v>6</v>
      </c>
      <c r="E662" s="87" t="s">
        <v>6</v>
      </c>
      <c r="F662" s="88">
        <v>1000</v>
      </c>
    </row>
    <row r="663" spans="1:6" ht="12">
      <c r="A663" s="89"/>
      <c r="B663" s="89"/>
      <c r="C663" s="87" t="s">
        <v>653</v>
      </c>
      <c r="D663" s="87" t="s">
        <v>6</v>
      </c>
      <c r="E663" s="87" t="s">
        <v>6</v>
      </c>
      <c r="F663" s="88">
        <v>3100</v>
      </c>
    </row>
    <row r="664" spans="1:6" ht="12">
      <c r="A664" s="89"/>
      <c r="B664" s="90">
        <v>44874</v>
      </c>
      <c r="C664" s="87" t="s">
        <v>657</v>
      </c>
      <c r="D664" s="87" t="s">
        <v>6</v>
      </c>
      <c r="E664" s="87" t="s">
        <v>6</v>
      </c>
      <c r="F664" s="88">
        <v>32534</v>
      </c>
    </row>
    <row r="665" spans="1:6" ht="12">
      <c r="A665" s="89"/>
      <c r="B665" s="89"/>
      <c r="C665" s="87" t="s">
        <v>658</v>
      </c>
      <c r="D665" s="87" t="s">
        <v>6</v>
      </c>
      <c r="E665" s="87" t="s">
        <v>6</v>
      </c>
      <c r="F665" s="88">
        <v>100</v>
      </c>
    </row>
    <row r="666" spans="1:6" ht="12">
      <c r="A666" s="89"/>
      <c r="B666" s="89"/>
      <c r="C666" s="87" t="s">
        <v>663</v>
      </c>
      <c r="D666" s="87" t="s">
        <v>6</v>
      </c>
      <c r="E666" s="87" t="s">
        <v>6</v>
      </c>
      <c r="F666" s="88">
        <v>300</v>
      </c>
    </row>
    <row r="667" spans="1:6" ht="12">
      <c r="A667" s="89"/>
      <c r="B667" s="89"/>
      <c r="C667" s="87" t="s">
        <v>667</v>
      </c>
      <c r="D667" s="87" t="s">
        <v>6</v>
      </c>
      <c r="E667" s="87" t="s">
        <v>6</v>
      </c>
      <c r="F667" s="88">
        <v>500</v>
      </c>
    </row>
    <row r="668" spans="1:6" ht="12">
      <c r="A668" s="89"/>
      <c r="B668" s="89"/>
      <c r="C668" s="87" t="s">
        <v>668</v>
      </c>
      <c r="D668" s="87" t="s">
        <v>6</v>
      </c>
      <c r="E668" s="87" t="s">
        <v>6</v>
      </c>
      <c r="F668" s="88">
        <v>1620</v>
      </c>
    </row>
    <row r="669" spans="1:6" ht="12">
      <c r="A669" s="89"/>
      <c r="B669" s="89"/>
      <c r="C669" s="87" t="s">
        <v>669</v>
      </c>
      <c r="D669" s="87" t="s">
        <v>6</v>
      </c>
      <c r="E669" s="87" t="s">
        <v>6</v>
      </c>
      <c r="F669" s="88">
        <v>4000</v>
      </c>
    </row>
    <row r="670" spans="1:6" ht="12">
      <c r="A670" s="89"/>
      <c r="B670" s="89"/>
      <c r="C670" s="87" t="s">
        <v>666</v>
      </c>
      <c r="D670" s="87" t="s">
        <v>6</v>
      </c>
      <c r="E670" s="87" t="s">
        <v>6</v>
      </c>
      <c r="F670" s="88">
        <v>3000</v>
      </c>
    </row>
    <row r="671" spans="1:6" ht="12">
      <c r="A671" s="89"/>
      <c r="B671" s="89"/>
      <c r="C671" s="87" t="s">
        <v>670</v>
      </c>
      <c r="D671" s="87" t="s">
        <v>6</v>
      </c>
      <c r="E671" s="87" t="s">
        <v>6</v>
      </c>
      <c r="F671" s="88">
        <v>4250</v>
      </c>
    </row>
    <row r="672" spans="1:6" ht="12">
      <c r="A672" s="89"/>
      <c r="B672" s="87" t="s">
        <v>671</v>
      </c>
      <c r="C672" s="87" t="s">
        <v>673</v>
      </c>
      <c r="D672" s="87" t="s">
        <v>6</v>
      </c>
      <c r="E672" s="87" t="s">
        <v>6</v>
      </c>
      <c r="F672" s="88">
        <v>100</v>
      </c>
    </row>
    <row r="673" spans="1:6" ht="12">
      <c r="A673" s="89"/>
      <c r="B673" s="89"/>
      <c r="C673" s="87" t="s">
        <v>680</v>
      </c>
      <c r="D673" s="87" t="s">
        <v>6</v>
      </c>
      <c r="E673" s="87" t="s">
        <v>6</v>
      </c>
      <c r="F673" s="88">
        <v>500</v>
      </c>
    </row>
    <row r="674" spans="1:6" ht="12">
      <c r="A674" s="89"/>
      <c r="B674" s="89"/>
      <c r="C674" s="87" t="s">
        <v>683</v>
      </c>
      <c r="D674" s="87" t="s">
        <v>6</v>
      </c>
      <c r="E674" s="87" t="s">
        <v>6</v>
      </c>
      <c r="F674" s="88">
        <v>1000</v>
      </c>
    </row>
    <row r="675" spans="1:6" ht="12">
      <c r="A675" s="89"/>
      <c r="B675" s="89"/>
      <c r="C675" s="87" t="s">
        <v>745</v>
      </c>
      <c r="D675" s="87" t="s">
        <v>6</v>
      </c>
      <c r="E675" s="87" t="s">
        <v>6</v>
      </c>
      <c r="F675" s="88">
        <v>6140</v>
      </c>
    </row>
    <row r="676" spans="1:6" ht="12">
      <c r="A676" s="89"/>
      <c r="B676" s="87" t="s">
        <v>686</v>
      </c>
      <c r="C676" s="87" t="s">
        <v>687</v>
      </c>
      <c r="D676" s="87" t="s">
        <v>6</v>
      </c>
      <c r="E676" s="87" t="s">
        <v>6</v>
      </c>
      <c r="F676" s="88">
        <v>100</v>
      </c>
    </row>
    <row r="677" spans="1:6" ht="12">
      <c r="A677" s="89"/>
      <c r="B677" s="89"/>
      <c r="C677" s="87" t="s">
        <v>688</v>
      </c>
      <c r="D677" s="87" t="s">
        <v>6</v>
      </c>
      <c r="E677" s="87" t="s">
        <v>6</v>
      </c>
      <c r="F677" s="88">
        <v>13000</v>
      </c>
    </row>
    <row r="678" spans="1:6" ht="12">
      <c r="A678" s="89"/>
      <c r="B678" s="90">
        <v>44879</v>
      </c>
      <c r="C678" s="87" t="s">
        <v>319</v>
      </c>
      <c r="D678" s="87" t="s">
        <v>6</v>
      </c>
      <c r="E678" s="87" t="s">
        <v>6</v>
      </c>
      <c r="F678" s="88">
        <v>3000</v>
      </c>
    </row>
    <row r="679" spans="1:6" ht="12">
      <c r="A679" s="89"/>
      <c r="B679" s="89"/>
      <c r="C679" s="87" t="s">
        <v>699</v>
      </c>
      <c r="D679" s="87" t="s">
        <v>6</v>
      </c>
      <c r="E679" s="87" t="s">
        <v>6</v>
      </c>
      <c r="F679" s="88">
        <v>300</v>
      </c>
    </row>
    <row r="680" spans="1:6" ht="12">
      <c r="A680" s="89"/>
      <c r="B680" s="89"/>
      <c r="C680" s="87" t="s">
        <v>700</v>
      </c>
      <c r="D680" s="87" t="s">
        <v>6</v>
      </c>
      <c r="E680" s="87" t="s">
        <v>6</v>
      </c>
      <c r="F680" s="88">
        <v>500</v>
      </c>
    </row>
    <row r="681" spans="1:6" ht="12">
      <c r="A681" s="89"/>
      <c r="B681" s="89"/>
      <c r="C681" s="87" t="s">
        <v>702</v>
      </c>
      <c r="D681" s="87" t="s">
        <v>6</v>
      </c>
      <c r="E681" s="87" t="s">
        <v>6</v>
      </c>
      <c r="F681" s="88">
        <v>3500</v>
      </c>
    </row>
    <row r="682" spans="1:6" ht="12">
      <c r="A682" s="89"/>
      <c r="B682" s="90">
        <v>44880</v>
      </c>
      <c r="C682" s="87" t="s">
        <v>647</v>
      </c>
      <c r="D682" s="87" t="s">
        <v>6</v>
      </c>
      <c r="E682" s="87" t="s">
        <v>6</v>
      </c>
      <c r="F682" s="88">
        <v>29400</v>
      </c>
    </row>
    <row r="683" spans="1:6" ht="12">
      <c r="A683" s="89"/>
      <c r="B683" s="89"/>
      <c r="C683" s="87" t="s">
        <v>703</v>
      </c>
      <c r="D683" s="87" t="s">
        <v>6</v>
      </c>
      <c r="E683" s="87" t="s">
        <v>6</v>
      </c>
      <c r="F683" s="88">
        <v>500</v>
      </c>
    </row>
    <row r="684" spans="1:6" ht="12">
      <c r="A684" s="89"/>
      <c r="B684" s="89"/>
      <c r="C684" s="87" t="s">
        <v>704</v>
      </c>
      <c r="D684" s="87" t="s">
        <v>6</v>
      </c>
      <c r="E684" s="87" t="s">
        <v>6</v>
      </c>
      <c r="F684" s="88">
        <v>2000</v>
      </c>
    </row>
    <row r="685" spans="1:6" ht="12">
      <c r="A685" s="89"/>
      <c r="B685" s="89"/>
      <c r="C685" s="87" t="s">
        <v>706</v>
      </c>
      <c r="D685" s="87" t="s">
        <v>6</v>
      </c>
      <c r="E685" s="87" t="s">
        <v>6</v>
      </c>
      <c r="F685" s="88">
        <v>100</v>
      </c>
    </row>
    <row r="686" spans="1:6" ht="12">
      <c r="A686" s="89"/>
      <c r="B686" s="89"/>
      <c r="C686" s="87" t="s">
        <v>705</v>
      </c>
      <c r="D686" s="87" t="s">
        <v>6</v>
      </c>
      <c r="E686" s="87" t="s">
        <v>6</v>
      </c>
      <c r="F686" s="88">
        <v>5500</v>
      </c>
    </row>
    <row r="687" spans="1:6" ht="12">
      <c r="A687" s="89"/>
      <c r="B687" s="87" t="s">
        <v>707</v>
      </c>
      <c r="C687" s="87" t="s">
        <v>711</v>
      </c>
      <c r="D687" s="87" t="s">
        <v>6</v>
      </c>
      <c r="E687" s="87" t="s">
        <v>6</v>
      </c>
      <c r="F687" s="88">
        <v>2000</v>
      </c>
    </row>
    <row r="688" spans="1:6" ht="12">
      <c r="A688" s="89"/>
      <c r="B688" s="89"/>
      <c r="C688" s="87" t="s">
        <v>713</v>
      </c>
      <c r="D688" s="87" t="s">
        <v>6</v>
      </c>
      <c r="E688" s="87" t="s">
        <v>6</v>
      </c>
      <c r="F688" s="88">
        <v>2800</v>
      </c>
    </row>
    <row r="689" spans="1:6" ht="12">
      <c r="A689" s="89"/>
      <c r="B689" s="89"/>
      <c r="C689" s="87" t="s">
        <v>714</v>
      </c>
      <c r="D689" s="87" t="s">
        <v>6</v>
      </c>
      <c r="E689" s="87" t="s">
        <v>6</v>
      </c>
      <c r="F689" s="88">
        <v>3200</v>
      </c>
    </row>
    <row r="690" spans="1:6" ht="12">
      <c r="A690" s="89"/>
      <c r="B690" s="89"/>
      <c r="C690" s="87" t="s">
        <v>715</v>
      </c>
      <c r="D690" s="87" t="s">
        <v>6</v>
      </c>
      <c r="E690" s="87" t="s">
        <v>6</v>
      </c>
      <c r="F690" s="88">
        <v>3300</v>
      </c>
    </row>
    <row r="691" spans="1:6" ht="12">
      <c r="A691" s="89"/>
      <c r="B691" s="89"/>
      <c r="C691" s="87" t="s">
        <v>716</v>
      </c>
      <c r="D691" s="87" t="s">
        <v>6</v>
      </c>
      <c r="E691" s="87" t="s">
        <v>6</v>
      </c>
      <c r="F691" s="88">
        <v>7300</v>
      </c>
    </row>
    <row r="692" spans="1:6" ht="12">
      <c r="A692" s="89"/>
      <c r="B692" s="87" t="s">
        <v>718</v>
      </c>
      <c r="C692" s="87" t="s">
        <v>720</v>
      </c>
      <c r="D692" s="87" t="s">
        <v>6</v>
      </c>
      <c r="E692" s="87" t="s">
        <v>6</v>
      </c>
      <c r="F692" s="88">
        <v>200</v>
      </c>
    </row>
    <row r="693" spans="1:6" ht="12">
      <c r="A693" s="89"/>
      <c r="B693" s="89"/>
      <c r="C693" s="87" t="s">
        <v>722</v>
      </c>
      <c r="D693" s="87" t="s">
        <v>6</v>
      </c>
      <c r="E693" s="87" t="s">
        <v>6</v>
      </c>
      <c r="F693" s="88">
        <v>1000</v>
      </c>
    </row>
    <row r="694" spans="1:6" ht="12">
      <c r="A694" s="89"/>
      <c r="B694" s="89"/>
      <c r="C694" s="87" t="s">
        <v>723</v>
      </c>
      <c r="D694" s="87" t="s">
        <v>6</v>
      </c>
      <c r="E694" s="87" t="s">
        <v>6</v>
      </c>
      <c r="F694" s="88">
        <v>15000</v>
      </c>
    </row>
    <row r="695" spans="1:6" ht="12">
      <c r="A695" s="89"/>
      <c r="B695" s="87" t="s">
        <v>725</v>
      </c>
      <c r="C695" s="87" t="s">
        <v>647</v>
      </c>
      <c r="D695" s="87" t="s">
        <v>6</v>
      </c>
      <c r="E695" s="87" t="s">
        <v>6</v>
      </c>
      <c r="F695" s="88">
        <v>245550</v>
      </c>
    </row>
    <row r="696" spans="1:6" ht="12">
      <c r="A696" s="89"/>
      <c r="B696" s="89"/>
      <c r="C696" s="87" t="s">
        <v>727</v>
      </c>
      <c r="D696" s="87" t="s">
        <v>6</v>
      </c>
      <c r="E696" s="87" t="s">
        <v>6</v>
      </c>
      <c r="F696" s="88">
        <v>100</v>
      </c>
    </row>
    <row r="697" spans="1:6" ht="12">
      <c r="A697" s="89"/>
      <c r="B697" s="89"/>
      <c r="C697" s="87" t="s">
        <v>734</v>
      </c>
      <c r="D697" s="87" t="s">
        <v>6</v>
      </c>
      <c r="E697" s="87" t="s">
        <v>6</v>
      </c>
      <c r="F697" s="88">
        <v>600</v>
      </c>
    </row>
    <row r="698" spans="1:6" ht="12">
      <c r="A698" s="89"/>
      <c r="B698" s="89"/>
      <c r="C698" s="87" t="s">
        <v>738</v>
      </c>
      <c r="D698" s="87" t="s">
        <v>6</v>
      </c>
      <c r="E698" s="87" t="s">
        <v>6</v>
      </c>
      <c r="F698" s="88">
        <v>1500</v>
      </c>
    </row>
    <row r="699" spans="1:6" ht="12">
      <c r="A699" s="89"/>
      <c r="B699" s="89"/>
      <c r="C699" s="87" t="s">
        <v>739</v>
      </c>
      <c r="D699" s="87" t="s">
        <v>6</v>
      </c>
      <c r="E699" s="87" t="s">
        <v>6</v>
      </c>
      <c r="F699" s="88">
        <v>2000</v>
      </c>
    </row>
    <row r="700" spans="1:6" ht="12">
      <c r="A700" s="89"/>
      <c r="B700" s="89"/>
      <c r="C700" s="87" t="s">
        <v>740</v>
      </c>
      <c r="D700" s="87" t="s">
        <v>6</v>
      </c>
      <c r="E700" s="87" t="s">
        <v>6</v>
      </c>
      <c r="F700" s="88">
        <v>2300</v>
      </c>
    </row>
    <row r="701" spans="1:6" ht="12">
      <c r="A701" s="89"/>
      <c r="B701" s="89"/>
      <c r="C701" s="87" t="s">
        <v>742</v>
      </c>
      <c r="D701" s="87" t="s">
        <v>6</v>
      </c>
      <c r="E701" s="87" t="s">
        <v>6</v>
      </c>
      <c r="F701" s="88">
        <v>3000</v>
      </c>
    </row>
    <row r="702" spans="1:6" ht="12">
      <c r="A702" s="89"/>
      <c r="B702" s="89"/>
      <c r="C702" s="87" t="s">
        <v>741</v>
      </c>
      <c r="D702" s="87" t="s">
        <v>6</v>
      </c>
      <c r="E702" s="87" t="s">
        <v>6</v>
      </c>
      <c r="F702" s="88">
        <v>3100</v>
      </c>
    </row>
    <row r="703" spans="1:6" ht="12">
      <c r="A703" s="89"/>
      <c r="B703" s="89"/>
      <c r="C703" s="87" t="s">
        <v>743</v>
      </c>
      <c r="D703" s="87" t="s">
        <v>6</v>
      </c>
      <c r="E703" s="87" t="s">
        <v>6</v>
      </c>
      <c r="F703" s="88">
        <v>30862</v>
      </c>
    </row>
    <row r="704" spans="1:6" ht="12">
      <c r="A704" s="89"/>
      <c r="B704" s="87" t="s">
        <v>746</v>
      </c>
      <c r="C704" s="87" t="s">
        <v>749</v>
      </c>
      <c r="D704" s="87" t="s">
        <v>6</v>
      </c>
      <c r="E704" s="87" t="s">
        <v>6</v>
      </c>
      <c r="F704" s="88">
        <v>200</v>
      </c>
    </row>
    <row r="705" spans="1:6" ht="12">
      <c r="A705" s="89"/>
      <c r="B705" s="89"/>
      <c r="C705" s="87" t="s">
        <v>751</v>
      </c>
      <c r="D705" s="87" t="s">
        <v>6</v>
      </c>
      <c r="E705" s="87" t="s">
        <v>6</v>
      </c>
      <c r="F705" s="88">
        <v>300</v>
      </c>
    </row>
    <row r="706" spans="1:6" ht="12">
      <c r="A706" s="89"/>
      <c r="B706" s="89"/>
      <c r="C706" s="87" t="s">
        <v>753</v>
      </c>
      <c r="D706" s="87" t="s">
        <v>6</v>
      </c>
      <c r="E706" s="87" t="s">
        <v>6</v>
      </c>
      <c r="F706" s="88">
        <v>500</v>
      </c>
    </row>
    <row r="707" spans="1:6" ht="12">
      <c r="A707" s="89"/>
      <c r="B707" s="89"/>
      <c r="C707" s="87" t="s">
        <v>754</v>
      </c>
      <c r="D707" s="87" t="s">
        <v>6</v>
      </c>
      <c r="E707" s="87" t="s">
        <v>6</v>
      </c>
      <c r="F707" s="88">
        <v>1050</v>
      </c>
    </row>
    <row r="708" spans="1:6" ht="12">
      <c r="A708" s="89"/>
      <c r="B708" s="89"/>
      <c r="C708" s="87" t="s">
        <v>755</v>
      </c>
      <c r="D708" s="87" t="s">
        <v>6</v>
      </c>
      <c r="E708" s="87" t="s">
        <v>6</v>
      </c>
      <c r="F708" s="88">
        <v>2000</v>
      </c>
    </row>
    <row r="709" spans="1:6" ht="12">
      <c r="A709" s="89"/>
      <c r="B709" s="87" t="s">
        <v>758</v>
      </c>
      <c r="C709" s="87" t="s">
        <v>763</v>
      </c>
      <c r="D709" s="87" t="s">
        <v>6</v>
      </c>
      <c r="E709" s="87" t="s">
        <v>6</v>
      </c>
      <c r="F709" s="88">
        <v>1000</v>
      </c>
    </row>
    <row r="710" spans="1:6" ht="12">
      <c r="A710" s="89"/>
      <c r="B710" s="89"/>
      <c r="C710" s="87" t="s">
        <v>764</v>
      </c>
      <c r="D710" s="87" t="s">
        <v>6</v>
      </c>
      <c r="E710" s="87" t="s">
        <v>6</v>
      </c>
      <c r="F710" s="88">
        <v>3000</v>
      </c>
    </row>
    <row r="711" spans="1:6" ht="12">
      <c r="A711" s="89"/>
      <c r="B711" s="89"/>
      <c r="C711" s="87" t="s">
        <v>766</v>
      </c>
      <c r="D711" s="87" t="s">
        <v>6</v>
      </c>
      <c r="E711" s="87" t="s">
        <v>6</v>
      </c>
      <c r="F711" s="88">
        <v>25000</v>
      </c>
    </row>
    <row r="712" spans="1:6" ht="12">
      <c r="A712" s="89"/>
      <c r="B712" s="87" t="s">
        <v>767</v>
      </c>
      <c r="C712" s="87" t="s">
        <v>770</v>
      </c>
      <c r="D712" s="87" t="s">
        <v>6</v>
      </c>
      <c r="E712" s="87" t="s">
        <v>6</v>
      </c>
      <c r="F712" s="88">
        <v>1000</v>
      </c>
    </row>
    <row r="713" spans="1:6" ht="12">
      <c r="A713" s="89"/>
      <c r="B713" s="89"/>
      <c r="C713" s="87" t="s">
        <v>771</v>
      </c>
      <c r="D713" s="87" t="s">
        <v>6</v>
      </c>
      <c r="E713" s="87" t="s">
        <v>6</v>
      </c>
      <c r="F713" s="88">
        <v>2750</v>
      </c>
    </row>
    <row r="714" spans="1:6" ht="12">
      <c r="A714" s="89"/>
      <c r="B714" s="87" t="s">
        <v>772</v>
      </c>
      <c r="C714" s="87" t="s">
        <v>773</v>
      </c>
      <c r="D714" s="87" t="s">
        <v>6</v>
      </c>
      <c r="E714" s="87" t="s">
        <v>6</v>
      </c>
      <c r="F714" s="88">
        <v>50</v>
      </c>
    </row>
    <row r="715" spans="1:6" ht="12">
      <c r="A715" s="89"/>
      <c r="B715" s="89"/>
      <c r="C715" s="87" t="s">
        <v>779</v>
      </c>
      <c r="D715" s="87" t="s">
        <v>6</v>
      </c>
      <c r="E715" s="87" t="s">
        <v>6</v>
      </c>
      <c r="F715" s="88">
        <v>2000</v>
      </c>
    </row>
    <row r="716" spans="1:6" ht="12">
      <c r="A716" s="89"/>
      <c r="B716" s="89"/>
      <c r="C716" s="87" t="s">
        <v>776</v>
      </c>
      <c r="D716" s="87" t="s">
        <v>6</v>
      </c>
      <c r="E716" s="87" t="s">
        <v>6</v>
      </c>
      <c r="F716" s="88">
        <v>2400</v>
      </c>
    </row>
    <row r="717" spans="1:6" ht="12">
      <c r="A717" s="89"/>
      <c r="B717" s="89"/>
      <c r="C717" s="87" t="s">
        <v>780</v>
      </c>
      <c r="D717" s="87" t="s">
        <v>6</v>
      </c>
      <c r="E717" s="87" t="s">
        <v>6</v>
      </c>
      <c r="F717" s="88">
        <v>3500</v>
      </c>
    </row>
    <row r="718" spans="1:6" ht="12">
      <c r="A718" s="89"/>
      <c r="B718" s="89"/>
      <c r="C718" s="87" t="s">
        <v>778</v>
      </c>
      <c r="D718" s="87" t="s">
        <v>6</v>
      </c>
      <c r="E718" s="87" t="s">
        <v>6</v>
      </c>
      <c r="F718" s="88">
        <v>4200</v>
      </c>
    </row>
    <row r="719" spans="1:6" ht="12">
      <c r="A719" s="89"/>
      <c r="B719" s="89"/>
      <c r="C719" s="87" t="s">
        <v>781</v>
      </c>
      <c r="D719" s="87" t="s">
        <v>6</v>
      </c>
      <c r="E719" s="87" t="s">
        <v>6</v>
      </c>
      <c r="F719" s="88">
        <v>10000</v>
      </c>
    </row>
    <row r="720" spans="1:6" ht="12">
      <c r="A720" s="89"/>
      <c r="B720" s="89"/>
      <c r="C720" s="87" t="s">
        <v>777</v>
      </c>
      <c r="D720" s="87" t="s">
        <v>6</v>
      </c>
      <c r="E720" s="87" t="s">
        <v>6</v>
      </c>
      <c r="F720" s="88">
        <v>10000</v>
      </c>
    </row>
    <row r="721" spans="1:6" ht="12">
      <c r="A721" s="89"/>
      <c r="B721" s="89"/>
      <c r="C721" s="87" t="s">
        <v>782</v>
      </c>
      <c r="D721" s="87" t="s">
        <v>6</v>
      </c>
      <c r="E721" s="87" t="s">
        <v>6</v>
      </c>
      <c r="F721" s="88">
        <v>29640</v>
      </c>
    </row>
    <row r="722" spans="1:6" ht="12">
      <c r="A722" s="89"/>
      <c r="B722" s="90">
        <v>44892</v>
      </c>
      <c r="C722" s="87" t="s">
        <v>785</v>
      </c>
      <c r="D722" s="87" t="s">
        <v>6</v>
      </c>
      <c r="E722" s="87" t="s">
        <v>6</v>
      </c>
      <c r="F722" s="88">
        <v>1000</v>
      </c>
    </row>
    <row r="723" spans="1:6" ht="12">
      <c r="A723" s="89"/>
      <c r="B723" s="89"/>
      <c r="C723" s="87" t="s">
        <v>786</v>
      </c>
      <c r="D723" s="87" t="s">
        <v>6</v>
      </c>
      <c r="E723" s="87" t="s">
        <v>6</v>
      </c>
      <c r="F723" s="88">
        <v>2000</v>
      </c>
    </row>
    <row r="724" spans="1:6" ht="12">
      <c r="A724" s="89"/>
      <c r="B724" s="87" t="s">
        <v>788</v>
      </c>
      <c r="C724" s="87" t="s">
        <v>790</v>
      </c>
      <c r="D724" s="87" t="s">
        <v>6</v>
      </c>
      <c r="E724" s="87" t="s">
        <v>6</v>
      </c>
      <c r="F724" s="88">
        <v>2000</v>
      </c>
    </row>
    <row r="725" spans="1:6" ht="12">
      <c r="A725" s="89"/>
      <c r="B725" s="89"/>
      <c r="C725" s="87" t="s">
        <v>791</v>
      </c>
      <c r="D725" s="87" t="s">
        <v>6</v>
      </c>
      <c r="E725" s="87" t="s">
        <v>6</v>
      </c>
      <c r="F725" s="88">
        <v>2000</v>
      </c>
    </row>
    <row r="726" spans="1:6" ht="12">
      <c r="A726" s="89"/>
      <c r="B726" s="89"/>
      <c r="C726" s="87" t="s">
        <v>792</v>
      </c>
      <c r="D726" s="87" t="s">
        <v>6</v>
      </c>
      <c r="E726" s="87" t="s">
        <v>6</v>
      </c>
      <c r="F726" s="88">
        <v>2300</v>
      </c>
    </row>
    <row r="727" spans="1:6" ht="12">
      <c r="A727" s="89"/>
      <c r="B727" s="89"/>
      <c r="C727" s="87" t="s">
        <v>793</v>
      </c>
      <c r="D727" s="87" t="s">
        <v>6</v>
      </c>
      <c r="E727" s="87" t="s">
        <v>6</v>
      </c>
      <c r="F727" s="88">
        <v>5308</v>
      </c>
    </row>
    <row r="728" spans="1:6" ht="12">
      <c r="A728" s="89"/>
      <c r="B728" s="89"/>
      <c r="C728" s="87" t="s">
        <v>795</v>
      </c>
      <c r="D728" s="87" t="s">
        <v>6</v>
      </c>
      <c r="E728" s="87" t="s">
        <v>6</v>
      </c>
      <c r="F728" s="88">
        <v>21600</v>
      </c>
    </row>
    <row r="729" spans="1:6" ht="12">
      <c r="A729" s="89"/>
      <c r="B729" s="89"/>
      <c r="C729" s="87" t="s">
        <v>794</v>
      </c>
      <c r="D729" s="87" t="s">
        <v>6</v>
      </c>
      <c r="E729" s="87" t="s">
        <v>6</v>
      </c>
      <c r="F729" s="88">
        <v>80000</v>
      </c>
    </row>
    <row r="730" spans="1:6" ht="12">
      <c r="A730" s="89"/>
      <c r="B730" s="89"/>
      <c r="C730" s="87" t="s">
        <v>805</v>
      </c>
      <c r="D730" s="87" t="s">
        <v>6</v>
      </c>
      <c r="E730" s="87" t="s">
        <v>6</v>
      </c>
      <c r="F730" s="88">
        <v>2800</v>
      </c>
    </row>
    <row r="731" spans="1:6" ht="12">
      <c r="A731" s="89"/>
      <c r="B731" s="89"/>
      <c r="C731" s="87" t="s">
        <v>806</v>
      </c>
      <c r="D731" s="87" t="s">
        <v>6</v>
      </c>
      <c r="E731" s="87" t="s">
        <v>6</v>
      </c>
      <c r="F731" s="88">
        <v>13400</v>
      </c>
    </row>
    <row r="732" spans="1:6" ht="12">
      <c r="A732" s="89"/>
      <c r="B732" s="89"/>
      <c r="C732" s="87" t="s">
        <v>798</v>
      </c>
      <c r="D732" s="87" t="s">
        <v>6</v>
      </c>
      <c r="E732" s="87" t="s">
        <v>6</v>
      </c>
      <c r="F732" s="88">
        <v>2000</v>
      </c>
    </row>
    <row r="733" spans="1:6" ht="12">
      <c r="A733" s="89"/>
      <c r="B733" s="89"/>
      <c r="C733" s="87" t="s">
        <v>797</v>
      </c>
      <c r="D733" s="87" t="s">
        <v>6</v>
      </c>
      <c r="E733" s="87" t="s">
        <v>6</v>
      </c>
      <c r="F733" s="88">
        <v>2000</v>
      </c>
    </row>
    <row r="734" spans="1:6" ht="12">
      <c r="A734" s="89"/>
      <c r="B734" s="89"/>
      <c r="C734" s="87" t="s">
        <v>799</v>
      </c>
      <c r="D734" s="87" t="s">
        <v>6</v>
      </c>
      <c r="E734" s="87" t="s">
        <v>6</v>
      </c>
      <c r="F734" s="88">
        <v>2300</v>
      </c>
    </row>
    <row r="735" spans="1:6" ht="12">
      <c r="A735" s="89"/>
      <c r="B735" s="89"/>
      <c r="C735" s="87" t="s">
        <v>800</v>
      </c>
      <c r="D735" s="87" t="s">
        <v>6</v>
      </c>
      <c r="E735" s="87" t="s">
        <v>6</v>
      </c>
      <c r="F735" s="88">
        <v>2800</v>
      </c>
    </row>
    <row r="736" spans="1:6" ht="12">
      <c r="A736" s="89"/>
      <c r="B736" s="89"/>
      <c r="C736" s="87" t="s">
        <v>801</v>
      </c>
      <c r="D736" s="87" t="s">
        <v>6</v>
      </c>
      <c r="E736" s="87" t="s">
        <v>6</v>
      </c>
      <c r="F736" s="88">
        <v>3000</v>
      </c>
    </row>
    <row r="737" spans="1:6" ht="12">
      <c r="A737" s="89"/>
      <c r="B737" s="89"/>
      <c r="C737" s="87" t="s">
        <v>802</v>
      </c>
      <c r="D737" s="87" t="s">
        <v>6</v>
      </c>
      <c r="E737" s="87" t="s">
        <v>6</v>
      </c>
      <c r="F737" s="88">
        <v>3400</v>
      </c>
    </row>
    <row r="738" spans="1:6" ht="12">
      <c r="A738" s="89"/>
      <c r="B738" s="89"/>
      <c r="C738" s="87" t="s">
        <v>803</v>
      </c>
      <c r="D738" s="87" t="s">
        <v>6</v>
      </c>
      <c r="E738" s="87" t="s">
        <v>6</v>
      </c>
      <c r="F738" s="88">
        <v>4450</v>
      </c>
    </row>
    <row r="739" spans="1:6" ht="12">
      <c r="A739" s="89"/>
      <c r="B739" s="89"/>
      <c r="C739" s="87" t="s">
        <v>796</v>
      </c>
      <c r="D739" s="87" t="s">
        <v>6</v>
      </c>
      <c r="E739" s="87" t="s">
        <v>6</v>
      </c>
      <c r="F739" s="88">
        <v>4900</v>
      </c>
    </row>
    <row r="740" spans="1:6" ht="12">
      <c r="A740" s="89"/>
      <c r="B740" s="87" t="s">
        <v>807</v>
      </c>
      <c r="C740" s="87" t="s">
        <v>809</v>
      </c>
      <c r="D740" s="87" t="s">
        <v>6</v>
      </c>
      <c r="E740" s="87" t="s">
        <v>6</v>
      </c>
      <c r="F740" s="88">
        <v>200</v>
      </c>
    </row>
    <row r="741" spans="1:6" ht="12">
      <c r="A741" s="89"/>
      <c r="B741" s="89"/>
      <c r="C741" s="87" t="s">
        <v>817</v>
      </c>
      <c r="D741" s="87" t="s">
        <v>6</v>
      </c>
      <c r="E741" s="87" t="s">
        <v>6</v>
      </c>
      <c r="F741" s="88">
        <v>500</v>
      </c>
    </row>
    <row r="742" spans="1:6" ht="12">
      <c r="A742" s="89"/>
      <c r="B742" s="89"/>
      <c r="C742" s="87" t="s">
        <v>816</v>
      </c>
      <c r="D742" s="87" t="s">
        <v>6</v>
      </c>
      <c r="E742" s="87" t="s">
        <v>6</v>
      </c>
      <c r="F742" s="88">
        <v>1000</v>
      </c>
    </row>
    <row r="743" spans="1:6" ht="12">
      <c r="A743" s="89"/>
      <c r="B743" s="89"/>
      <c r="C743" s="87" t="s">
        <v>812</v>
      </c>
      <c r="D743" s="87" t="s">
        <v>6</v>
      </c>
      <c r="E743" s="87" t="s">
        <v>6</v>
      </c>
      <c r="F743" s="88">
        <v>3000</v>
      </c>
    </row>
    <row r="744" spans="1:6" ht="12">
      <c r="A744" s="89"/>
      <c r="B744" s="89"/>
      <c r="C744" s="87" t="s">
        <v>813</v>
      </c>
      <c r="D744" s="87" t="s">
        <v>6</v>
      </c>
      <c r="E744" s="87" t="s">
        <v>6</v>
      </c>
      <c r="F744" s="88">
        <v>2000</v>
      </c>
    </row>
    <row r="745" spans="1:6" ht="12">
      <c r="A745" s="89"/>
      <c r="B745" s="89"/>
      <c r="C745" s="87" t="s">
        <v>814</v>
      </c>
      <c r="D745" s="87" t="s">
        <v>6</v>
      </c>
      <c r="E745" s="87" t="s">
        <v>6</v>
      </c>
      <c r="F745" s="88">
        <v>3000</v>
      </c>
    </row>
    <row r="746" spans="1:6" ht="12">
      <c r="A746" s="89"/>
      <c r="B746" s="89"/>
      <c r="C746" s="87" t="s">
        <v>815</v>
      </c>
      <c r="D746" s="87" t="s">
        <v>6</v>
      </c>
      <c r="E746" s="87" t="s">
        <v>6</v>
      </c>
      <c r="F746" s="88">
        <v>3500</v>
      </c>
    </row>
    <row r="747" spans="1:6" ht="12">
      <c r="A747" s="89"/>
      <c r="B747" s="87" t="s">
        <v>822</v>
      </c>
      <c r="C747" s="87" t="s">
        <v>829</v>
      </c>
      <c r="D747" s="87" t="s">
        <v>6</v>
      </c>
      <c r="E747" s="87" t="s">
        <v>6</v>
      </c>
      <c r="F747" s="88">
        <v>1500</v>
      </c>
    </row>
    <row r="748" spans="1:6" ht="12">
      <c r="A748" s="89"/>
      <c r="B748" s="89"/>
      <c r="C748" s="87" t="s">
        <v>828</v>
      </c>
      <c r="D748" s="87" t="s">
        <v>6</v>
      </c>
      <c r="E748" s="87" t="s">
        <v>6</v>
      </c>
      <c r="F748" s="88">
        <v>2000</v>
      </c>
    </row>
    <row r="749" spans="1:6" ht="12">
      <c r="A749" s="89"/>
      <c r="B749" s="89"/>
      <c r="C749" s="87" t="s">
        <v>827</v>
      </c>
      <c r="D749" s="87" t="s">
        <v>6</v>
      </c>
      <c r="E749" s="87" t="s">
        <v>6</v>
      </c>
      <c r="F749" s="88">
        <v>2100</v>
      </c>
    </row>
    <row r="750" spans="1:6" ht="12">
      <c r="A750" s="89"/>
      <c r="B750" s="89"/>
      <c r="C750" s="87" t="s">
        <v>830</v>
      </c>
      <c r="D750" s="87" t="s">
        <v>6</v>
      </c>
      <c r="E750" s="87" t="s">
        <v>6</v>
      </c>
      <c r="F750" s="88">
        <v>500</v>
      </c>
    </row>
    <row r="751" spans="1:6" ht="12">
      <c r="A751" s="89"/>
      <c r="B751" s="89"/>
      <c r="C751" s="87" t="s">
        <v>826</v>
      </c>
      <c r="D751" s="87" t="s">
        <v>6</v>
      </c>
      <c r="E751" s="87" t="s">
        <v>6</v>
      </c>
      <c r="F751" s="88">
        <v>7600</v>
      </c>
    </row>
    <row r="752" spans="1:6" ht="12">
      <c r="A752" s="89"/>
      <c r="B752" s="89"/>
      <c r="C752" s="87" t="s">
        <v>823</v>
      </c>
      <c r="D752" s="87" t="s">
        <v>6</v>
      </c>
      <c r="E752" s="87" t="s">
        <v>6</v>
      </c>
      <c r="F752" s="88">
        <v>10871</v>
      </c>
    </row>
    <row r="753" spans="1:6" ht="12">
      <c r="A753" s="89"/>
      <c r="B753" s="89"/>
      <c r="C753" s="87" t="s">
        <v>824</v>
      </c>
      <c r="D753" s="87" t="s">
        <v>6</v>
      </c>
      <c r="E753" s="87" t="s">
        <v>6</v>
      </c>
      <c r="F753" s="88">
        <v>31692</v>
      </c>
    </row>
    <row r="754" spans="1:6" ht="12">
      <c r="A754" s="89"/>
      <c r="B754" s="89"/>
      <c r="C754" s="87" t="s">
        <v>825</v>
      </c>
      <c r="D754" s="87" t="s">
        <v>6</v>
      </c>
      <c r="E754" s="87" t="s">
        <v>6</v>
      </c>
      <c r="F754" s="88">
        <v>46654</v>
      </c>
    </row>
    <row r="755" spans="1:6" ht="12">
      <c r="A755" s="89"/>
      <c r="B755" s="87" t="s">
        <v>832</v>
      </c>
      <c r="C755" s="87" t="s">
        <v>803</v>
      </c>
      <c r="D755" s="87" t="s">
        <v>6</v>
      </c>
      <c r="E755" s="87" t="s">
        <v>6</v>
      </c>
      <c r="F755" s="88">
        <v>4100</v>
      </c>
    </row>
    <row r="756" spans="1:6" ht="12">
      <c r="A756" s="89"/>
      <c r="B756" s="89"/>
      <c r="C756" s="87" t="s">
        <v>833</v>
      </c>
      <c r="D756" s="87" t="s">
        <v>6</v>
      </c>
      <c r="E756" s="87" t="s">
        <v>6</v>
      </c>
      <c r="F756" s="88">
        <v>300</v>
      </c>
    </row>
    <row r="757" spans="1:6" ht="12">
      <c r="A757" s="89"/>
      <c r="B757" s="89"/>
      <c r="C757" s="87" t="s">
        <v>834</v>
      </c>
      <c r="D757" s="87" t="s">
        <v>6</v>
      </c>
      <c r="E757" s="87" t="s">
        <v>6</v>
      </c>
      <c r="F757" s="88">
        <v>1000</v>
      </c>
    </row>
    <row r="758" spans="1:6" ht="12">
      <c r="A758" s="89"/>
      <c r="B758" s="89"/>
      <c r="C758" s="87" t="s">
        <v>836</v>
      </c>
      <c r="D758" s="87" t="s">
        <v>6</v>
      </c>
      <c r="E758" s="87" t="s">
        <v>6</v>
      </c>
      <c r="F758" s="88">
        <v>3400</v>
      </c>
    </row>
    <row r="759" spans="1:6" ht="12">
      <c r="A759" s="89"/>
      <c r="B759" s="89"/>
      <c r="C759" s="87" t="s">
        <v>837</v>
      </c>
      <c r="D759" s="87" t="s">
        <v>6</v>
      </c>
      <c r="E759" s="87" t="s">
        <v>6</v>
      </c>
      <c r="F759" s="88">
        <v>5000</v>
      </c>
    </row>
    <row r="760" spans="1:6" ht="12">
      <c r="A760" s="89"/>
      <c r="B760" s="89"/>
      <c r="C760" s="87" t="s">
        <v>838</v>
      </c>
      <c r="D760" s="87" t="s">
        <v>6</v>
      </c>
      <c r="E760" s="87" t="s">
        <v>6</v>
      </c>
      <c r="F760" s="88">
        <v>1500</v>
      </c>
    </row>
    <row r="761" spans="1:6" ht="12">
      <c r="A761" s="89"/>
      <c r="B761" s="89"/>
      <c r="C761" s="87" t="s">
        <v>841</v>
      </c>
      <c r="D761" s="87" t="s">
        <v>6</v>
      </c>
      <c r="E761" s="87" t="s">
        <v>6</v>
      </c>
      <c r="F761" s="88">
        <v>10000</v>
      </c>
    </row>
    <row r="762" spans="1:6" ht="12">
      <c r="A762" s="89"/>
      <c r="B762" s="89"/>
      <c r="C762" s="87" t="s">
        <v>840</v>
      </c>
      <c r="D762" s="87" t="s">
        <v>6</v>
      </c>
      <c r="E762" s="87" t="s">
        <v>6</v>
      </c>
      <c r="F762" s="88">
        <v>10000</v>
      </c>
    </row>
    <row r="763" spans="1:6" ht="12">
      <c r="A763" s="89"/>
      <c r="B763" s="89"/>
      <c r="C763" s="87" t="s">
        <v>839</v>
      </c>
      <c r="D763" s="87" t="s">
        <v>6</v>
      </c>
      <c r="E763" s="87" t="s">
        <v>6</v>
      </c>
      <c r="F763" s="88">
        <v>25200</v>
      </c>
    </row>
    <row r="764" spans="1:6" ht="12">
      <c r="A764" s="89"/>
      <c r="B764" s="90">
        <v>44897</v>
      </c>
      <c r="C764" s="87" t="s">
        <v>845</v>
      </c>
      <c r="D764" s="87" t="s">
        <v>6</v>
      </c>
      <c r="E764" s="87" t="s">
        <v>6</v>
      </c>
      <c r="F764" s="88">
        <v>1500</v>
      </c>
    </row>
    <row r="765" spans="1:6" ht="12">
      <c r="A765" s="89"/>
      <c r="B765" s="89"/>
      <c r="C765" s="87" t="s">
        <v>850</v>
      </c>
      <c r="D765" s="87" t="s">
        <v>6</v>
      </c>
      <c r="E765" s="87" t="s">
        <v>6</v>
      </c>
      <c r="F765" s="88">
        <v>5700</v>
      </c>
    </row>
    <row r="766" spans="1:6" ht="12">
      <c r="A766" s="89"/>
      <c r="B766" s="89"/>
      <c r="C766" s="87" t="s">
        <v>846</v>
      </c>
      <c r="D766" s="87" t="s">
        <v>6</v>
      </c>
      <c r="E766" s="87" t="s">
        <v>6</v>
      </c>
      <c r="F766" s="88">
        <v>6000</v>
      </c>
    </row>
    <row r="767" spans="1:6" ht="12">
      <c r="A767" s="89"/>
      <c r="B767" s="89"/>
      <c r="C767" s="87" t="s">
        <v>847</v>
      </c>
      <c r="D767" s="87" t="s">
        <v>6</v>
      </c>
      <c r="E767" s="87" t="s">
        <v>6</v>
      </c>
      <c r="F767" s="88">
        <v>6300</v>
      </c>
    </row>
    <row r="768" spans="1:6" ht="12">
      <c r="A768" s="89"/>
      <c r="B768" s="89"/>
      <c r="C768" s="87" t="s">
        <v>851</v>
      </c>
      <c r="D768" s="87" t="s">
        <v>6</v>
      </c>
      <c r="E768" s="87" t="s">
        <v>6</v>
      </c>
      <c r="F768" s="88">
        <v>18500</v>
      </c>
    </row>
    <row r="769" spans="1:6" ht="12">
      <c r="A769" s="89"/>
      <c r="B769" s="89"/>
      <c r="C769" s="87" t="s">
        <v>848</v>
      </c>
      <c r="D769" s="87" t="s">
        <v>6</v>
      </c>
      <c r="E769" s="87" t="s">
        <v>6</v>
      </c>
      <c r="F769" s="88">
        <v>23500</v>
      </c>
    </row>
    <row r="770" spans="1:6" ht="12">
      <c r="A770" s="89"/>
      <c r="B770" s="89"/>
      <c r="C770" s="87" t="s">
        <v>852</v>
      </c>
      <c r="D770" s="87" t="s">
        <v>6</v>
      </c>
      <c r="E770" s="87" t="s">
        <v>6</v>
      </c>
      <c r="F770" s="88">
        <v>86787</v>
      </c>
    </row>
    <row r="771" spans="1:6" ht="12">
      <c r="A771" s="89"/>
      <c r="B771" s="90">
        <v>44898</v>
      </c>
      <c r="C771" s="87" t="s">
        <v>854</v>
      </c>
      <c r="D771" s="87" t="s">
        <v>6</v>
      </c>
      <c r="E771" s="87" t="s">
        <v>6</v>
      </c>
      <c r="F771" s="88">
        <v>174000</v>
      </c>
    </row>
    <row r="772" spans="1:6" ht="12">
      <c r="A772" s="89"/>
      <c r="B772" s="87" t="s">
        <v>855</v>
      </c>
      <c r="C772" s="87" t="s">
        <v>859</v>
      </c>
      <c r="D772" s="87" t="s">
        <v>6</v>
      </c>
      <c r="E772" s="87" t="s">
        <v>6</v>
      </c>
      <c r="F772" s="88">
        <v>500</v>
      </c>
    </row>
    <row r="773" spans="1:6" ht="12">
      <c r="A773" s="89"/>
      <c r="B773" s="89"/>
      <c r="C773" s="87" t="s">
        <v>861</v>
      </c>
      <c r="D773" s="87" t="s">
        <v>6</v>
      </c>
      <c r="E773" s="87" t="s">
        <v>6</v>
      </c>
      <c r="F773" s="88">
        <v>1000</v>
      </c>
    </row>
    <row r="774" spans="1:6" ht="12">
      <c r="A774" s="89"/>
      <c r="B774" s="89"/>
      <c r="C774" s="87" t="s">
        <v>865</v>
      </c>
      <c r="D774" s="87" t="s">
        <v>6</v>
      </c>
      <c r="E774" s="87" t="s">
        <v>6</v>
      </c>
      <c r="F774" s="88">
        <v>28500</v>
      </c>
    </row>
    <row r="775" spans="1:6" ht="12">
      <c r="A775" s="89"/>
      <c r="B775" s="89"/>
      <c r="C775" s="87" t="s">
        <v>866</v>
      </c>
      <c r="D775" s="87" t="s">
        <v>6</v>
      </c>
      <c r="E775" s="87" t="s">
        <v>6</v>
      </c>
      <c r="F775" s="88">
        <v>40000</v>
      </c>
    </row>
    <row r="776" spans="1:6" ht="12">
      <c r="A776" s="89"/>
      <c r="B776" s="87" t="s">
        <v>867</v>
      </c>
      <c r="C776" s="87" t="s">
        <v>868</v>
      </c>
      <c r="D776" s="87" t="s">
        <v>6</v>
      </c>
      <c r="E776" s="87" t="s">
        <v>6</v>
      </c>
      <c r="F776" s="88">
        <v>300</v>
      </c>
    </row>
    <row r="777" spans="1:6" ht="12">
      <c r="A777" s="89"/>
      <c r="B777" s="89"/>
      <c r="C777" s="87" t="s">
        <v>869</v>
      </c>
      <c r="D777" s="87" t="s">
        <v>6</v>
      </c>
      <c r="E777" s="87" t="s">
        <v>6</v>
      </c>
      <c r="F777" s="88">
        <v>1000</v>
      </c>
    </row>
    <row r="778" spans="1:6" ht="12">
      <c r="A778" s="89"/>
      <c r="B778" s="89"/>
      <c r="C778" s="87" t="s">
        <v>872</v>
      </c>
      <c r="D778" s="87" t="s">
        <v>6</v>
      </c>
      <c r="E778" s="87" t="s">
        <v>6</v>
      </c>
      <c r="F778" s="88">
        <v>8000</v>
      </c>
    </row>
    <row r="779" spans="1:6" ht="12">
      <c r="A779" s="89"/>
      <c r="B779" s="89"/>
      <c r="C779" s="87" t="s">
        <v>871</v>
      </c>
      <c r="D779" s="87" t="s">
        <v>6</v>
      </c>
      <c r="E779" s="87" t="s">
        <v>6</v>
      </c>
      <c r="F779" s="88">
        <v>12000</v>
      </c>
    </row>
    <row r="780" spans="1:6" ht="12">
      <c r="A780" s="89"/>
      <c r="B780" s="89"/>
      <c r="C780" s="87" t="s">
        <v>870</v>
      </c>
      <c r="D780" s="87" t="s">
        <v>6</v>
      </c>
      <c r="E780" s="87" t="s">
        <v>6</v>
      </c>
      <c r="F780" s="88">
        <v>16500</v>
      </c>
    </row>
    <row r="781" spans="1:6" ht="12">
      <c r="A781" s="89"/>
      <c r="B781" s="87" t="s">
        <v>874</v>
      </c>
      <c r="C781" s="87" t="s">
        <v>875</v>
      </c>
      <c r="D781" s="87" t="s">
        <v>6</v>
      </c>
      <c r="E781" s="87" t="s">
        <v>6</v>
      </c>
      <c r="F781" s="88">
        <v>1500</v>
      </c>
    </row>
    <row r="782" spans="1:6" ht="12">
      <c r="A782" s="89"/>
      <c r="B782" s="89"/>
      <c r="C782" s="87" t="s">
        <v>879</v>
      </c>
      <c r="D782" s="87" t="s">
        <v>6</v>
      </c>
      <c r="E782" s="87" t="s">
        <v>6</v>
      </c>
      <c r="F782" s="88">
        <v>3000</v>
      </c>
    </row>
    <row r="783" spans="1:6" ht="12">
      <c r="A783" s="89"/>
      <c r="B783" s="89"/>
      <c r="C783" s="87" t="s">
        <v>877</v>
      </c>
      <c r="D783" s="87" t="s">
        <v>6</v>
      </c>
      <c r="E783" s="87" t="s">
        <v>6</v>
      </c>
      <c r="F783" s="88">
        <v>4800</v>
      </c>
    </row>
    <row r="784" spans="1:6" ht="12">
      <c r="A784" s="89"/>
      <c r="B784" s="89"/>
      <c r="C784" s="87" t="s">
        <v>880</v>
      </c>
      <c r="D784" s="87" t="s">
        <v>6</v>
      </c>
      <c r="E784" s="87" t="s">
        <v>6</v>
      </c>
      <c r="F784" s="88">
        <v>5000</v>
      </c>
    </row>
    <row r="785" spans="1:6" ht="12">
      <c r="A785" s="89"/>
      <c r="B785" s="89"/>
      <c r="C785" s="87" t="s">
        <v>876</v>
      </c>
      <c r="D785" s="87" t="s">
        <v>6</v>
      </c>
      <c r="E785" s="87" t="s">
        <v>6</v>
      </c>
      <c r="F785" s="88">
        <v>8000</v>
      </c>
    </row>
    <row r="786" spans="1:6" ht="12">
      <c r="A786" s="89"/>
      <c r="B786" s="89"/>
      <c r="C786" s="87" t="s">
        <v>878</v>
      </c>
      <c r="D786" s="87" t="s">
        <v>6</v>
      </c>
      <c r="E786" s="87" t="s">
        <v>6</v>
      </c>
      <c r="F786" s="88">
        <v>66050</v>
      </c>
    </row>
    <row r="787" spans="1:6" ht="12">
      <c r="A787" s="89"/>
      <c r="B787" s="87" t="s">
        <v>881</v>
      </c>
      <c r="C787" s="87" t="s">
        <v>647</v>
      </c>
      <c r="D787" s="87" t="s">
        <v>6</v>
      </c>
      <c r="E787" s="87" t="s">
        <v>6</v>
      </c>
      <c r="F787" s="88">
        <v>11950</v>
      </c>
    </row>
    <row r="788" spans="1:6" ht="12">
      <c r="A788" s="89"/>
      <c r="B788" s="89"/>
      <c r="C788" s="87" t="s">
        <v>766</v>
      </c>
      <c r="D788" s="87" t="s">
        <v>6</v>
      </c>
      <c r="E788" s="87" t="s">
        <v>6</v>
      </c>
      <c r="F788" s="88">
        <v>40000</v>
      </c>
    </row>
    <row r="789" spans="1:6" ht="12">
      <c r="A789" s="89"/>
      <c r="B789" s="89"/>
      <c r="C789" s="87" t="s">
        <v>862</v>
      </c>
      <c r="D789" s="87" t="s">
        <v>6</v>
      </c>
      <c r="E789" s="87" t="s">
        <v>6</v>
      </c>
      <c r="F789" s="88">
        <v>1000</v>
      </c>
    </row>
    <row r="790" spans="1:6" ht="12">
      <c r="A790" s="89"/>
      <c r="B790" s="89"/>
      <c r="C790" s="87" t="s">
        <v>885</v>
      </c>
      <c r="D790" s="87" t="s">
        <v>6</v>
      </c>
      <c r="E790" s="87" t="s">
        <v>6</v>
      </c>
      <c r="F790" s="88">
        <v>3000</v>
      </c>
    </row>
    <row r="791" spans="1:6" ht="12">
      <c r="A791" s="89"/>
      <c r="B791" s="89"/>
      <c r="C791" s="87" t="s">
        <v>884</v>
      </c>
      <c r="D791" s="87" t="s">
        <v>6</v>
      </c>
      <c r="E791" s="87" t="s">
        <v>6</v>
      </c>
      <c r="F791" s="88">
        <v>30000</v>
      </c>
    </row>
    <row r="792" spans="1:6" ht="12">
      <c r="A792" s="89"/>
      <c r="B792" s="87" t="s">
        <v>887</v>
      </c>
      <c r="C792" s="87" t="s">
        <v>888</v>
      </c>
      <c r="D792" s="87" t="s">
        <v>6</v>
      </c>
      <c r="E792" s="87" t="s">
        <v>6</v>
      </c>
      <c r="F792" s="88">
        <v>900</v>
      </c>
    </row>
    <row r="793" spans="1:6" ht="12">
      <c r="A793" s="89"/>
      <c r="B793" s="89"/>
      <c r="C793" s="87" t="s">
        <v>892</v>
      </c>
      <c r="D793" s="87" t="s">
        <v>6</v>
      </c>
      <c r="E793" s="87" t="s">
        <v>6</v>
      </c>
      <c r="F793" s="88">
        <v>4100</v>
      </c>
    </row>
    <row r="794" spans="1:6" ht="12">
      <c r="A794" s="89"/>
      <c r="B794" s="89"/>
      <c r="C794" s="87" t="s">
        <v>890</v>
      </c>
      <c r="D794" s="87" t="s">
        <v>6</v>
      </c>
      <c r="E794" s="87" t="s">
        <v>6</v>
      </c>
      <c r="F794" s="88">
        <v>4500</v>
      </c>
    </row>
    <row r="795" spans="1:6" ht="12">
      <c r="A795" s="89"/>
      <c r="B795" s="89"/>
      <c r="C795" s="87" t="s">
        <v>891</v>
      </c>
      <c r="D795" s="87" t="s">
        <v>6</v>
      </c>
      <c r="E795" s="87" t="s">
        <v>6</v>
      </c>
      <c r="F795" s="88">
        <v>6000</v>
      </c>
    </row>
    <row r="796" spans="1:6" ht="12">
      <c r="A796" s="89"/>
      <c r="B796" s="89"/>
      <c r="C796" s="87" t="s">
        <v>893</v>
      </c>
      <c r="D796" s="87" t="s">
        <v>6</v>
      </c>
      <c r="E796" s="87" t="s">
        <v>6</v>
      </c>
      <c r="F796" s="88">
        <v>47719</v>
      </c>
    </row>
    <row r="797" spans="1:6" ht="12">
      <c r="A797" s="89"/>
      <c r="B797" s="89"/>
      <c r="C797" s="87" t="s">
        <v>896</v>
      </c>
      <c r="D797" s="87" t="s">
        <v>6</v>
      </c>
      <c r="E797" s="87" t="s">
        <v>6</v>
      </c>
      <c r="F797" s="88">
        <v>3500</v>
      </c>
    </row>
    <row r="798" spans="1:6" ht="12">
      <c r="A798" s="89"/>
      <c r="B798" s="87" t="s">
        <v>897</v>
      </c>
      <c r="C798" s="87" t="s">
        <v>355</v>
      </c>
      <c r="D798" s="87" t="s">
        <v>6</v>
      </c>
      <c r="E798" s="87" t="s">
        <v>6</v>
      </c>
      <c r="F798" s="88">
        <v>41150</v>
      </c>
    </row>
    <row r="799" spans="1:6" ht="12">
      <c r="A799" s="89"/>
      <c r="B799" s="89"/>
      <c r="C799" s="87" t="s">
        <v>898</v>
      </c>
      <c r="D799" s="87" t="s">
        <v>6</v>
      </c>
      <c r="E799" s="87" t="s">
        <v>6</v>
      </c>
      <c r="F799" s="88">
        <v>100400</v>
      </c>
    </row>
    <row r="800" spans="1:6" ht="12">
      <c r="A800" s="89"/>
      <c r="B800" s="89"/>
      <c r="C800" s="87" t="s">
        <v>903</v>
      </c>
      <c r="D800" s="87" t="s">
        <v>6</v>
      </c>
      <c r="E800" s="87" t="s">
        <v>6</v>
      </c>
      <c r="F800" s="88">
        <v>4650</v>
      </c>
    </row>
    <row r="801" spans="1:6" ht="12">
      <c r="A801" s="89"/>
      <c r="B801" s="87" t="s">
        <v>904</v>
      </c>
      <c r="C801" s="87" t="s">
        <v>907</v>
      </c>
      <c r="D801" s="87" t="s">
        <v>6</v>
      </c>
      <c r="E801" s="87" t="s">
        <v>6</v>
      </c>
      <c r="F801" s="88">
        <v>500</v>
      </c>
    </row>
    <row r="802" spans="1:6" ht="12">
      <c r="A802" s="89"/>
      <c r="B802" s="89"/>
      <c r="C802" s="87" t="s">
        <v>905</v>
      </c>
      <c r="D802" s="87" t="s">
        <v>6</v>
      </c>
      <c r="E802" s="87" t="s">
        <v>6</v>
      </c>
      <c r="F802" s="88">
        <v>300550</v>
      </c>
    </row>
    <row r="803" spans="1:6" ht="12">
      <c r="A803" s="89"/>
      <c r="B803" s="89"/>
      <c r="C803" s="87" t="s">
        <v>908</v>
      </c>
      <c r="D803" s="87" t="s">
        <v>6</v>
      </c>
      <c r="E803" s="87" t="s">
        <v>6</v>
      </c>
      <c r="F803" s="88">
        <v>25000</v>
      </c>
    </row>
    <row r="804" spans="1:6" ht="12">
      <c r="A804" s="89"/>
      <c r="B804" s="89"/>
      <c r="C804" s="87" t="s">
        <v>909</v>
      </c>
      <c r="D804" s="87" t="s">
        <v>6</v>
      </c>
      <c r="E804" s="87" t="s">
        <v>6</v>
      </c>
      <c r="F804" s="88">
        <v>30990</v>
      </c>
    </row>
    <row r="805" spans="1:6" ht="12">
      <c r="A805" s="89"/>
      <c r="B805" s="90">
        <v>44909</v>
      </c>
      <c r="C805" s="87" t="s">
        <v>910</v>
      </c>
      <c r="D805" s="87" t="s">
        <v>6</v>
      </c>
      <c r="E805" s="87" t="s">
        <v>6</v>
      </c>
      <c r="F805" s="88">
        <v>30000</v>
      </c>
    </row>
    <row r="806" spans="1:6" ht="12">
      <c r="A806" s="89"/>
      <c r="B806" s="89"/>
      <c r="C806" s="87" t="s">
        <v>911</v>
      </c>
      <c r="D806" s="87" t="s">
        <v>6</v>
      </c>
      <c r="E806" s="87" t="s">
        <v>6</v>
      </c>
      <c r="F806" s="88">
        <v>60039</v>
      </c>
    </row>
    <row r="807" spans="1:6" ht="12">
      <c r="A807" s="89"/>
      <c r="B807" s="90">
        <v>44910</v>
      </c>
      <c r="C807" s="87" t="s">
        <v>912</v>
      </c>
      <c r="D807" s="87" t="s">
        <v>6</v>
      </c>
      <c r="E807" s="87" t="s">
        <v>6</v>
      </c>
      <c r="F807" s="88">
        <v>500</v>
      </c>
    </row>
    <row r="808" spans="1:6" ht="12">
      <c r="A808" s="89"/>
      <c r="B808" s="89"/>
      <c r="C808" s="87" t="s">
        <v>914</v>
      </c>
      <c r="D808" s="87" t="s">
        <v>6</v>
      </c>
      <c r="E808" s="87" t="s">
        <v>6</v>
      </c>
      <c r="F808" s="88">
        <v>189355</v>
      </c>
    </row>
    <row r="809" spans="1:6" ht="12">
      <c r="A809" s="89"/>
      <c r="B809" s="90">
        <v>44911</v>
      </c>
      <c r="C809" s="87" t="s">
        <v>918</v>
      </c>
      <c r="D809" s="87" t="s">
        <v>6</v>
      </c>
      <c r="E809" s="87" t="s">
        <v>6</v>
      </c>
      <c r="F809" s="88">
        <v>3500</v>
      </c>
    </row>
    <row r="810" spans="1:6" ht="12">
      <c r="A810" s="89"/>
      <c r="B810" s="87" t="s">
        <v>923</v>
      </c>
      <c r="C810" s="87" t="s">
        <v>924</v>
      </c>
      <c r="D810" s="87" t="s">
        <v>6</v>
      </c>
      <c r="E810" s="87" t="s">
        <v>6</v>
      </c>
      <c r="F810" s="88">
        <v>1000</v>
      </c>
    </row>
    <row r="811" spans="1:6" ht="12">
      <c r="A811" s="89"/>
      <c r="B811" s="87" t="s">
        <v>928</v>
      </c>
      <c r="C811" s="87" t="s">
        <v>929</v>
      </c>
      <c r="D811" s="87" t="s">
        <v>6</v>
      </c>
      <c r="E811" s="87" t="s">
        <v>6</v>
      </c>
      <c r="F811" s="88">
        <v>74000</v>
      </c>
    </row>
    <row r="812" spans="1:6" ht="12">
      <c r="A812" s="89"/>
      <c r="B812" s="89"/>
      <c r="C812" s="87" t="s">
        <v>933</v>
      </c>
      <c r="D812" s="87" t="s">
        <v>6</v>
      </c>
      <c r="E812" s="87" t="s">
        <v>6</v>
      </c>
      <c r="F812" s="88">
        <v>3000</v>
      </c>
    </row>
    <row r="813" spans="1:6" ht="12">
      <c r="A813" s="89"/>
      <c r="B813" s="87" t="s">
        <v>935</v>
      </c>
      <c r="C813" s="87" t="s">
        <v>937</v>
      </c>
      <c r="D813" s="87" t="s">
        <v>6</v>
      </c>
      <c r="E813" s="87" t="s">
        <v>6</v>
      </c>
      <c r="F813" s="88">
        <v>3300</v>
      </c>
    </row>
    <row r="814" spans="1:6" ht="12">
      <c r="A814" s="89"/>
      <c r="B814" s="90">
        <v>44918</v>
      </c>
      <c r="C814" s="87" t="s">
        <v>940</v>
      </c>
      <c r="D814" s="87" t="s">
        <v>6</v>
      </c>
      <c r="E814" s="87" t="s">
        <v>6</v>
      </c>
      <c r="F814" s="88">
        <v>500</v>
      </c>
    </row>
    <row r="815" spans="1:6" ht="12">
      <c r="A815" s="89"/>
      <c r="B815" s="89"/>
      <c r="C815" s="87" t="s">
        <v>941</v>
      </c>
      <c r="D815" s="87" t="s">
        <v>6</v>
      </c>
      <c r="E815" s="87" t="s">
        <v>6</v>
      </c>
      <c r="F815" s="88">
        <v>5100</v>
      </c>
    </row>
    <row r="816" spans="1:6" ht="12">
      <c r="A816" s="89"/>
      <c r="B816" s="90">
        <v>44921</v>
      </c>
      <c r="C816" s="87" t="s">
        <v>72</v>
      </c>
      <c r="D816" s="87" t="s">
        <v>6</v>
      </c>
      <c r="E816" s="87" t="s">
        <v>6</v>
      </c>
      <c r="F816" s="88">
        <v>20000</v>
      </c>
    </row>
    <row r="817" spans="1:6" ht="12">
      <c r="A817" s="89"/>
      <c r="B817" s="89"/>
      <c r="C817" s="87" t="s">
        <v>952</v>
      </c>
      <c r="D817" s="87" t="s">
        <v>6</v>
      </c>
      <c r="E817" s="87" t="s">
        <v>6</v>
      </c>
      <c r="F817" s="88">
        <v>7690</v>
      </c>
    </row>
    <row r="818" spans="1:6" ht="12">
      <c r="A818" s="89"/>
      <c r="B818" s="89"/>
      <c r="C818" s="87" t="s">
        <v>953</v>
      </c>
      <c r="D818" s="87" t="s">
        <v>6</v>
      </c>
      <c r="E818" s="87" t="s">
        <v>6</v>
      </c>
      <c r="F818" s="88">
        <v>40431</v>
      </c>
    </row>
    <row r="819" spans="1:6" ht="12">
      <c r="A819" s="89"/>
      <c r="B819" s="90">
        <v>44922</v>
      </c>
      <c r="C819" s="87" t="s">
        <v>955</v>
      </c>
      <c r="D819" s="87" t="s">
        <v>6</v>
      </c>
      <c r="E819" s="87" t="s">
        <v>6</v>
      </c>
      <c r="F819" s="88">
        <v>94494</v>
      </c>
    </row>
    <row r="820" spans="1:6" ht="12">
      <c r="A820" s="89"/>
      <c r="B820" s="89"/>
      <c r="C820" s="87" t="s">
        <v>956</v>
      </c>
      <c r="D820" s="87" t="s">
        <v>6</v>
      </c>
      <c r="E820" s="87" t="s">
        <v>6</v>
      </c>
      <c r="F820" s="88">
        <v>11123</v>
      </c>
    </row>
    <row r="821" spans="1:6" ht="12">
      <c r="A821" s="89"/>
      <c r="B821" s="90">
        <v>44925</v>
      </c>
      <c r="C821" s="87" t="s">
        <v>964</v>
      </c>
      <c r="D821" s="87" t="s">
        <v>6</v>
      </c>
      <c r="E821" s="87" t="s">
        <v>6</v>
      </c>
      <c r="F821" s="88">
        <v>21386</v>
      </c>
    </row>
    <row r="822" spans="1:6" ht="12">
      <c r="A822" s="87" t="s">
        <v>520</v>
      </c>
      <c r="B822" s="85"/>
      <c r="C822" s="85"/>
      <c r="D822" s="85"/>
      <c r="E822" s="85"/>
      <c r="F822" s="88">
        <v>3082384.85</v>
      </c>
    </row>
    <row r="823" spans="1:6" ht="12">
      <c r="A823" s="87" t="s">
        <v>543</v>
      </c>
      <c r="B823" s="90">
        <v>44839</v>
      </c>
      <c r="C823" s="87" t="s">
        <v>72</v>
      </c>
      <c r="D823" s="87" t="s">
        <v>6</v>
      </c>
      <c r="E823" s="87" t="s">
        <v>6</v>
      </c>
      <c r="F823" s="88">
        <v>30000</v>
      </c>
    </row>
    <row r="824" spans="1:6" ht="12">
      <c r="A824" s="89"/>
      <c r="B824" s="89"/>
      <c r="C824" s="87" t="s">
        <v>506</v>
      </c>
      <c r="D824" s="87" t="s">
        <v>6</v>
      </c>
      <c r="E824" s="87" t="s">
        <v>6</v>
      </c>
      <c r="F824" s="88">
        <v>1330</v>
      </c>
    </row>
    <row r="825" spans="1:6" ht="12">
      <c r="A825" s="89"/>
      <c r="B825" s="90">
        <v>44840</v>
      </c>
      <c r="C825" s="87" t="s">
        <v>510</v>
      </c>
      <c r="D825" s="87" t="s">
        <v>6</v>
      </c>
      <c r="E825" s="87" t="s">
        <v>6</v>
      </c>
      <c r="F825" s="88">
        <v>500</v>
      </c>
    </row>
    <row r="826" spans="1:6" ht="12">
      <c r="A826" s="89"/>
      <c r="B826" s="90">
        <v>44851</v>
      </c>
      <c r="C826" s="87" t="s">
        <v>533</v>
      </c>
      <c r="D826" s="87" t="s">
        <v>6</v>
      </c>
      <c r="E826" s="87" t="s">
        <v>6</v>
      </c>
      <c r="F826" s="88">
        <v>200</v>
      </c>
    </row>
    <row r="827" spans="1:6" ht="12">
      <c r="A827" s="89"/>
      <c r="B827" s="90">
        <v>44870</v>
      </c>
      <c r="C827" s="87" t="s">
        <v>641</v>
      </c>
      <c r="D827" s="87" t="s">
        <v>6</v>
      </c>
      <c r="E827" s="87" t="s">
        <v>6</v>
      </c>
      <c r="F827" s="88">
        <v>300</v>
      </c>
    </row>
    <row r="828" spans="1:6" ht="12">
      <c r="A828" s="89"/>
      <c r="B828" s="87" t="s">
        <v>928</v>
      </c>
      <c r="C828" s="87" t="s">
        <v>932</v>
      </c>
      <c r="D828" s="87" t="s">
        <v>6</v>
      </c>
      <c r="E828" s="87" t="s">
        <v>6</v>
      </c>
      <c r="F828" s="88">
        <v>1000</v>
      </c>
    </row>
    <row r="829" spans="1:6" ht="12">
      <c r="A829" s="89"/>
      <c r="B829" s="90">
        <v>44922</v>
      </c>
      <c r="C829" s="87" t="s">
        <v>958</v>
      </c>
      <c r="D829" s="87" t="s">
        <v>6</v>
      </c>
      <c r="E829" s="87" t="s">
        <v>6</v>
      </c>
      <c r="F829" s="88">
        <v>101670</v>
      </c>
    </row>
    <row r="830" spans="1:6" ht="12">
      <c r="A830" s="87" t="s">
        <v>544</v>
      </c>
      <c r="B830" s="85"/>
      <c r="C830" s="85"/>
      <c r="D830" s="85"/>
      <c r="E830" s="85"/>
      <c r="F830" s="88">
        <v>135000</v>
      </c>
    </row>
    <row r="831" spans="1:6" ht="12">
      <c r="A831" s="87" t="s">
        <v>542</v>
      </c>
      <c r="B831" s="90">
        <v>44853</v>
      </c>
      <c r="C831" s="87" t="s">
        <v>546</v>
      </c>
      <c r="D831" s="87" t="s">
        <v>6</v>
      </c>
      <c r="E831" s="87" t="s">
        <v>6</v>
      </c>
      <c r="F831" s="88">
        <v>500</v>
      </c>
    </row>
    <row r="832" spans="1:6" ht="12">
      <c r="A832" s="89"/>
      <c r="B832" s="87" t="s">
        <v>547</v>
      </c>
      <c r="C832" s="87" t="s">
        <v>557</v>
      </c>
      <c r="D832" s="87" t="s">
        <v>6</v>
      </c>
      <c r="E832" s="87" t="s">
        <v>6</v>
      </c>
      <c r="F832" s="88">
        <v>53150</v>
      </c>
    </row>
    <row r="833" spans="1:6" ht="12">
      <c r="A833" s="89"/>
      <c r="B833" s="90">
        <v>44855</v>
      </c>
      <c r="C833" s="87" t="s">
        <v>560</v>
      </c>
      <c r="D833" s="87" t="s">
        <v>6</v>
      </c>
      <c r="E833" s="87" t="s">
        <v>6</v>
      </c>
      <c r="F833" s="88">
        <v>45500</v>
      </c>
    </row>
    <row r="834" spans="1:6" ht="12">
      <c r="A834" s="89"/>
      <c r="B834" s="90">
        <v>44856</v>
      </c>
      <c r="C834" s="87" t="s">
        <v>561</v>
      </c>
      <c r="D834" s="87" t="s">
        <v>6</v>
      </c>
      <c r="E834" s="87" t="s">
        <v>6</v>
      </c>
      <c r="F834" s="88">
        <v>2000</v>
      </c>
    </row>
    <row r="835" spans="1:6" ht="12">
      <c r="A835" s="89"/>
      <c r="B835" s="87" t="s">
        <v>575</v>
      </c>
      <c r="C835" s="87" t="s">
        <v>388</v>
      </c>
      <c r="D835" s="87" t="s">
        <v>6</v>
      </c>
      <c r="E835" s="87" t="s">
        <v>6</v>
      </c>
      <c r="F835" s="88">
        <v>150</v>
      </c>
    </row>
    <row r="836" spans="1:6" ht="12">
      <c r="A836" s="89"/>
      <c r="B836" s="89"/>
      <c r="C836" s="87" t="s">
        <v>583</v>
      </c>
      <c r="D836" s="87" t="s">
        <v>6</v>
      </c>
      <c r="E836" s="87" t="s">
        <v>6</v>
      </c>
      <c r="F836" s="88">
        <v>500</v>
      </c>
    </row>
    <row r="837" spans="1:6" ht="12">
      <c r="A837" s="89"/>
      <c r="B837" s="90">
        <v>44861</v>
      </c>
      <c r="C837" s="87" t="s">
        <v>587</v>
      </c>
      <c r="D837" s="87" t="s">
        <v>6</v>
      </c>
      <c r="E837" s="87" t="s">
        <v>6</v>
      </c>
      <c r="F837" s="88">
        <v>200</v>
      </c>
    </row>
    <row r="838" spans="1:6" ht="12">
      <c r="A838" s="89"/>
      <c r="B838" s="89"/>
      <c r="C838" s="87" t="s">
        <v>592</v>
      </c>
      <c r="D838" s="87" t="s">
        <v>6</v>
      </c>
      <c r="E838" s="87" t="s">
        <v>6</v>
      </c>
      <c r="F838" s="88">
        <v>1550</v>
      </c>
    </row>
    <row r="839" spans="1:6" ht="12">
      <c r="A839" s="89"/>
      <c r="B839" s="87" t="s">
        <v>593</v>
      </c>
      <c r="C839" s="87" t="s">
        <v>596</v>
      </c>
      <c r="D839" s="87" t="s">
        <v>6</v>
      </c>
      <c r="E839" s="87" t="s">
        <v>6</v>
      </c>
      <c r="F839" s="88">
        <v>1000</v>
      </c>
    </row>
    <row r="840" spans="1:6" ht="12">
      <c r="A840" s="89"/>
      <c r="B840" s="89"/>
      <c r="C840" s="87" t="s">
        <v>598</v>
      </c>
      <c r="D840" s="87" t="s">
        <v>6</v>
      </c>
      <c r="E840" s="87" t="s">
        <v>6</v>
      </c>
      <c r="F840" s="88">
        <v>1000</v>
      </c>
    </row>
    <row r="841" spans="1:6" ht="12">
      <c r="A841" s="89"/>
      <c r="B841" s="89"/>
      <c r="C841" s="87" t="s">
        <v>608</v>
      </c>
      <c r="D841" s="87" t="s">
        <v>6</v>
      </c>
      <c r="E841" s="87" t="s">
        <v>6</v>
      </c>
      <c r="F841" s="88">
        <v>2600</v>
      </c>
    </row>
    <row r="842" spans="1:6" ht="12">
      <c r="A842" s="89"/>
      <c r="B842" s="90">
        <v>44863</v>
      </c>
      <c r="C842" s="87" t="s">
        <v>612</v>
      </c>
      <c r="D842" s="87" t="s">
        <v>6</v>
      </c>
      <c r="E842" s="87" t="s">
        <v>6</v>
      </c>
      <c r="F842" s="88">
        <v>8150</v>
      </c>
    </row>
    <row r="843" spans="1:6" ht="12">
      <c r="A843" s="89"/>
      <c r="B843" s="87" t="s">
        <v>615</v>
      </c>
      <c r="C843" s="87" t="s">
        <v>616</v>
      </c>
      <c r="D843" s="87" t="s">
        <v>6</v>
      </c>
      <c r="E843" s="87" t="s">
        <v>6</v>
      </c>
      <c r="F843" s="88">
        <v>100</v>
      </c>
    </row>
    <row r="844" spans="1:6" ht="12">
      <c r="A844" s="89"/>
      <c r="B844" s="89"/>
      <c r="C844" s="87" t="s">
        <v>619</v>
      </c>
      <c r="D844" s="87" t="s">
        <v>6</v>
      </c>
      <c r="E844" s="87" t="s">
        <v>6</v>
      </c>
      <c r="F844" s="88">
        <v>500</v>
      </c>
    </row>
    <row r="845" spans="1:6" ht="12">
      <c r="A845" s="89"/>
      <c r="B845" s="89"/>
      <c r="C845" s="87" t="s">
        <v>620</v>
      </c>
      <c r="D845" s="87" t="s">
        <v>6</v>
      </c>
      <c r="E845" s="87" t="s">
        <v>6</v>
      </c>
      <c r="F845" s="88">
        <v>1000</v>
      </c>
    </row>
    <row r="846" spans="1:6" ht="12">
      <c r="A846" s="89"/>
      <c r="B846" s="89"/>
      <c r="C846" s="87" t="s">
        <v>626</v>
      </c>
      <c r="D846" s="87" t="s">
        <v>6</v>
      </c>
      <c r="E846" s="87" t="s">
        <v>6</v>
      </c>
      <c r="F846" s="88">
        <v>1300</v>
      </c>
    </row>
    <row r="847" spans="1:6" ht="12">
      <c r="A847" s="89"/>
      <c r="B847" s="87" t="s">
        <v>627</v>
      </c>
      <c r="C847" s="87" t="s">
        <v>72</v>
      </c>
      <c r="D847" s="87" t="s">
        <v>6</v>
      </c>
      <c r="E847" s="87" t="s">
        <v>6</v>
      </c>
      <c r="F847" s="88">
        <v>10000</v>
      </c>
    </row>
    <row r="848" spans="1:6" ht="12">
      <c r="A848" s="89"/>
      <c r="B848" s="89"/>
      <c r="C848" s="87" t="s">
        <v>634</v>
      </c>
      <c r="D848" s="87" t="s">
        <v>6</v>
      </c>
      <c r="E848" s="87" t="s">
        <v>6</v>
      </c>
      <c r="F848" s="88">
        <v>900</v>
      </c>
    </row>
    <row r="849" spans="1:6" ht="12">
      <c r="A849" s="89"/>
      <c r="B849" s="90">
        <v>44870</v>
      </c>
      <c r="C849" s="87" t="s">
        <v>641</v>
      </c>
      <c r="D849" s="87" t="s">
        <v>6</v>
      </c>
      <c r="E849" s="87" t="s">
        <v>6</v>
      </c>
      <c r="F849" s="88">
        <v>500</v>
      </c>
    </row>
    <row r="850" spans="1:6" ht="12">
      <c r="A850" s="89"/>
      <c r="B850" s="87" t="s">
        <v>643</v>
      </c>
      <c r="C850" s="87" t="s">
        <v>648</v>
      </c>
      <c r="D850" s="87" t="s">
        <v>6</v>
      </c>
      <c r="E850" s="87" t="s">
        <v>6</v>
      </c>
      <c r="F850" s="88">
        <v>3000</v>
      </c>
    </row>
    <row r="851" spans="1:6" ht="12">
      <c r="A851" s="89"/>
      <c r="B851" s="90">
        <v>44880</v>
      </c>
      <c r="C851" s="87" t="s">
        <v>706</v>
      </c>
      <c r="D851" s="87" t="s">
        <v>6</v>
      </c>
      <c r="E851" s="87" t="s">
        <v>6</v>
      </c>
      <c r="F851" s="88">
        <v>2500</v>
      </c>
    </row>
    <row r="852" spans="1:6" ht="12">
      <c r="A852" s="89"/>
      <c r="B852" s="87" t="s">
        <v>707</v>
      </c>
      <c r="C852" s="87" t="s">
        <v>710</v>
      </c>
      <c r="D852" s="87" t="s">
        <v>6</v>
      </c>
      <c r="E852" s="87" t="s">
        <v>6</v>
      </c>
      <c r="F852" s="88">
        <v>450</v>
      </c>
    </row>
    <row r="853" spans="1:6" ht="12">
      <c r="A853" s="89"/>
      <c r="B853" s="90">
        <v>44885</v>
      </c>
      <c r="C853" s="87" t="s">
        <v>724</v>
      </c>
      <c r="D853" s="87" t="s">
        <v>6</v>
      </c>
      <c r="E853" s="87" t="s">
        <v>6</v>
      </c>
      <c r="F853" s="88">
        <v>1400</v>
      </c>
    </row>
    <row r="854" spans="1:6" ht="12">
      <c r="A854" s="89"/>
      <c r="B854" s="87" t="s">
        <v>767</v>
      </c>
      <c r="C854" s="87" t="s">
        <v>769</v>
      </c>
      <c r="D854" s="87" t="s">
        <v>6</v>
      </c>
      <c r="E854" s="87" t="s">
        <v>6</v>
      </c>
      <c r="F854" s="88">
        <v>1000</v>
      </c>
    </row>
    <row r="855" spans="1:6" ht="12">
      <c r="A855" s="89"/>
      <c r="B855" s="87" t="s">
        <v>855</v>
      </c>
      <c r="C855" s="87" t="s">
        <v>864</v>
      </c>
      <c r="D855" s="87" t="s">
        <v>6</v>
      </c>
      <c r="E855" s="87" t="s">
        <v>6</v>
      </c>
      <c r="F855" s="88">
        <v>5000</v>
      </c>
    </row>
    <row r="856" spans="1:6" ht="12">
      <c r="A856" s="89"/>
      <c r="B856" s="90">
        <v>44913</v>
      </c>
      <c r="C856" s="87" t="s">
        <v>921</v>
      </c>
      <c r="D856" s="87" t="s">
        <v>6</v>
      </c>
      <c r="E856" s="87" t="s">
        <v>6</v>
      </c>
      <c r="F856" s="88">
        <v>200</v>
      </c>
    </row>
    <row r="857" spans="1:6" ht="12">
      <c r="A857" s="89"/>
      <c r="B857" s="90">
        <v>44920</v>
      </c>
      <c r="C857" s="87" t="s">
        <v>943</v>
      </c>
      <c r="D857" s="87" t="s">
        <v>6</v>
      </c>
      <c r="E857" s="87" t="s">
        <v>6</v>
      </c>
      <c r="F857" s="88">
        <v>1500</v>
      </c>
    </row>
    <row r="858" spans="1:6" ht="12">
      <c r="A858" s="89"/>
      <c r="B858" s="90">
        <v>44922</v>
      </c>
      <c r="C858" s="87" t="s">
        <v>958</v>
      </c>
      <c r="D858" s="87" t="s">
        <v>6</v>
      </c>
      <c r="E858" s="87" t="s">
        <v>6</v>
      </c>
      <c r="F858" s="88">
        <v>304350</v>
      </c>
    </row>
    <row r="859" spans="1:6" ht="12">
      <c r="A859" s="87" t="s">
        <v>545</v>
      </c>
      <c r="B859" s="85"/>
      <c r="C859" s="85"/>
      <c r="D859" s="85"/>
      <c r="E859" s="85"/>
      <c r="F859" s="88">
        <v>450000</v>
      </c>
    </row>
    <row r="860" spans="1:6" ht="12">
      <c r="A860" s="87" t="s">
        <v>610</v>
      </c>
      <c r="B860" s="87" t="s">
        <v>593</v>
      </c>
      <c r="C860" s="87" t="s">
        <v>608</v>
      </c>
      <c r="D860" s="87" t="s">
        <v>6</v>
      </c>
      <c r="E860" s="87" t="s">
        <v>6</v>
      </c>
      <c r="F860" s="88">
        <v>500</v>
      </c>
    </row>
    <row r="861" spans="1:6" ht="12">
      <c r="A861" s="89"/>
      <c r="B861" s="90">
        <v>44863</v>
      </c>
      <c r="C861" s="87" t="s">
        <v>612</v>
      </c>
      <c r="D861" s="87" t="s">
        <v>6</v>
      </c>
      <c r="E861" s="87" t="s">
        <v>6</v>
      </c>
      <c r="F861" s="88">
        <v>500</v>
      </c>
    </row>
    <row r="862" spans="1:6" ht="12">
      <c r="A862" s="89"/>
      <c r="B862" s="87" t="s">
        <v>627</v>
      </c>
      <c r="C862" s="87" t="s">
        <v>72</v>
      </c>
      <c r="D862" s="87" t="s">
        <v>6</v>
      </c>
      <c r="E862" s="87" t="s">
        <v>6</v>
      </c>
      <c r="F862" s="88">
        <v>10000</v>
      </c>
    </row>
    <row r="863" spans="1:6" ht="12">
      <c r="A863" s="89"/>
      <c r="B863" s="90">
        <v>44870</v>
      </c>
      <c r="C863" s="87" t="s">
        <v>641</v>
      </c>
      <c r="D863" s="87" t="s">
        <v>6</v>
      </c>
      <c r="E863" s="87" t="s">
        <v>6</v>
      </c>
      <c r="F863" s="88">
        <v>300</v>
      </c>
    </row>
    <row r="864" spans="1:6" ht="12">
      <c r="A864" s="89"/>
      <c r="B864" s="87" t="s">
        <v>707</v>
      </c>
      <c r="C864" s="87" t="s">
        <v>710</v>
      </c>
      <c r="D864" s="87" t="s">
        <v>6</v>
      </c>
      <c r="E864" s="87" t="s">
        <v>6</v>
      </c>
      <c r="F864" s="88">
        <v>300</v>
      </c>
    </row>
    <row r="865" spans="1:6" ht="12">
      <c r="A865" s="89"/>
      <c r="B865" s="87" t="s">
        <v>725</v>
      </c>
      <c r="C865" s="87" t="s">
        <v>735</v>
      </c>
      <c r="D865" s="87" t="s">
        <v>6</v>
      </c>
      <c r="E865" s="87" t="s">
        <v>6</v>
      </c>
      <c r="F865" s="88">
        <v>1000</v>
      </c>
    </row>
    <row r="866" spans="1:6" ht="12">
      <c r="A866" s="89"/>
      <c r="B866" s="90">
        <v>44906</v>
      </c>
      <c r="C866" s="87" t="s">
        <v>894</v>
      </c>
      <c r="D866" s="87" t="s">
        <v>6</v>
      </c>
      <c r="E866" s="87" t="s">
        <v>6</v>
      </c>
      <c r="F866" s="88">
        <v>5000</v>
      </c>
    </row>
    <row r="867" spans="1:6" ht="12">
      <c r="A867" s="89"/>
      <c r="B867" s="87" t="s">
        <v>904</v>
      </c>
      <c r="C867" s="87" t="s">
        <v>906</v>
      </c>
      <c r="D867" s="87" t="s">
        <v>6</v>
      </c>
      <c r="E867" s="87" t="s">
        <v>6</v>
      </c>
      <c r="F867" s="88">
        <v>500</v>
      </c>
    </row>
    <row r="868" spans="1:6" ht="12">
      <c r="A868" s="89"/>
      <c r="B868" s="90">
        <v>44913</v>
      </c>
      <c r="C868" s="87" t="s">
        <v>921</v>
      </c>
      <c r="D868" s="87" t="s">
        <v>6</v>
      </c>
      <c r="E868" s="87" t="s">
        <v>6</v>
      </c>
      <c r="F868" s="88">
        <v>500</v>
      </c>
    </row>
    <row r="869" spans="1:6" ht="12">
      <c r="A869" s="89"/>
      <c r="B869" s="90">
        <v>44921</v>
      </c>
      <c r="C869" s="87" t="s">
        <v>72</v>
      </c>
      <c r="D869" s="87" t="s">
        <v>6</v>
      </c>
      <c r="E869" s="87" t="s">
        <v>6</v>
      </c>
      <c r="F869" s="88">
        <v>9400</v>
      </c>
    </row>
    <row r="870" spans="1:6" ht="12">
      <c r="A870" s="87" t="s">
        <v>611</v>
      </c>
      <c r="B870" s="85"/>
      <c r="C870" s="85"/>
      <c r="D870" s="85"/>
      <c r="E870" s="85"/>
      <c r="F870" s="88">
        <v>28000</v>
      </c>
    </row>
    <row r="871" spans="1:6" ht="12">
      <c r="A871" s="87" t="s">
        <v>655</v>
      </c>
      <c r="B871" s="87" t="s">
        <v>401</v>
      </c>
      <c r="C871" s="87" t="s">
        <v>388</v>
      </c>
      <c r="D871" s="87" t="s">
        <v>6</v>
      </c>
      <c r="E871" s="87" t="s">
        <v>6</v>
      </c>
      <c r="F871" s="88">
        <v>200</v>
      </c>
    </row>
    <row r="872" spans="1:6" ht="12">
      <c r="A872" s="89"/>
      <c r="B872" s="89"/>
      <c r="C872" s="87" t="s">
        <v>402</v>
      </c>
      <c r="D872" s="87" t="s">
        <v>6</v>
      </c>
      <c r="E872" s="87" t="s">
        <v>6</v>
      </c>
      <c r="F872" s="88">
        <v>60</v>
      </c>
    </row>
    <row r="873" spans="1:6" ht="12">
      <c r="A873" s="89"/>
      <c r="B873" s="89"/>
      <c r="C873" s="87" t="s">
        <v>403</v>
      </c>
      <c r="D873" s="87" t="s">
        <v>6</v>
      </c>
      <c r="E873" s="87" t="s">
        <v>6</v>
      </c>
      <c r="F873" s="88">
        <v>250</v>
      </c>
    </row>
    <row r="874" spans="1:6" ht="12">
      <c r="A874" s="89"/>
      <c r="B874" s="89"/>
      <c r="C874" s="87" t="s">
        <v>404</v>
      </c>
      <c r="D874" s="87" t="s">
        <v>6</v>
      </c>
      <c r="E874" s="87" t="s">
        <v>6</v>
      </c>
      <c r="F874" s="88">
        <v>300</v>
      </c>
    </row>
    <row r="875" spans="1:6" ht="12">
      <c r="A875" s="89"/>
      <c r="B875" s="89"/>
      <c r="C875" s="87" t="s">
        <v>406</v>
      </c>
      <c r="D875" s="87" t="s">
        <v>6</v>
      </c>
      <c r="E875" s="87" t="s">
        <v>6</v>
      </c>
      <c r="F875" s="88">
        <v>300</v>
      </c>
    </row>
    <row r="876" spans="1:6" ht="12">
      <c r="A876" s="89"/>
      <c r="B876" s="89"/>
      <c r="C876" s="87" t="s">
        <v>408</v>
      </c>
      <c r="D876" s="87" t="s">
        <v>6</v>
      </c>
      <c r="E876" s="87" t="s">
        <v>6</v>
      </c>
      <c r="F876" s="88">
        <v>2000</v>
      </c>
    </row>
    <row r="877" spans="1:6" ht="12">
      <c r="A877" s="89"/>
      <c r="B877" s="90">
        <v>44740</v>
      </c>
      <c r="C877" s="87" t="s">
        <v>409</v>
      </c>
      <c r="D877" s="87" t="s">
        <v>6</v>
      </c>
      <c r="E877" s="87" t="s">
        <v>6</v>
      </c>
      <c r="F877" s="88">
        <v>100</v>
      </c>
    </row>
    <row r="878" spans="1:6" ht="12">
      <c r="A878" s="89"/>
      <c r="B878" s="89"/>
      <c r="C878" s="87" t="s">
        <v>410</v>
      </c>
      <c r="D878" s="87" t="s">
        <v>6</v>
      </c>
      <c r="E878" s="87" t="s">
        <v>6</v>
      </c>
      <c r="F878" s="88">
        <v>500</v>
      </c>
    </row>
    <row r="879" spans="1:6" ht="12">
      <c r="A879" s="89"/>
      <c r="B879" s="89"/>
      <c r="C879" s="87" t="s">
        <v>468</v>
      </c>
      <c r="D879" s="87" t="s">
        <v>6</v>
      </c>
      <c r="E879" s="87" t="s">
        <v>6</v>
      </c>
      <c r="F879" s="88">
        <v>1000</v>
      </c>
    </row>
    <row r="880" spans="1:6" ht="12">
      <c r="A880" s="89"/>
      <c r="B880" s="90">
        <v>44741</v>
      </c>
      <c r="C880" s="87" t="s">
        <v>72</v>
      </c>
      <c r="D880" s="87" t="s">
        <v>6</v>
      </c>
      <c r="E880" s="87" t="s">
        <v>6</v>
      </c>
      <c r="F880" s="88">
        <v>5000</v>
      </c>
    </row>
    <row r="881" spans="1:6" ht="12">
      <c r="A881" s="89"/>
      <c r="B881" s="89"/>
      <c r="C881" s="87" t="s">
        <v>414</v>
      </c>
      <c r="D881" s="87" t="s">
        <v>6</v>
      </c>
      <c r="E881" s="87" t="s">
        <v>6</v>
      </c>
      <c r="F881" s="88">
        <v>500</v>
      </c>
    </row>
    <row r="882" spans="1:6" ht="12">
      <c r="A882" s="89"/>
      <c r="B882" s="90">
        <v>44743</v>
      </c>
      <c r="C882" s="87" t="s">
        <v>402</v>
      </c>
      <c r="D882" s="87" t="s">
        <v>6</v>
      </c>
      <c r="E882" s="87" t="s">
        <v>6</v>
      </c>
      <c r="F882" s="88">
        <v>50</v>
      </c>
    </row>
    <row r="883" spans="1:6" ht="12">
      <c r="A883" s="89"/>
      <c r="B883" s="90">
        <v>44788</v>
      </c>
      <c r="C883" s="87" t="s">
        <v>462</v>
      </c>
      <c r="D883" s="87" t="s">
        <v>6</v>
      </c>
      <c r="E883" s="87" t="s">
        <v>6</v>
      </c>
      <c r="F883" s="88">
        <v>27483.33</v>
      </c>
    </row>
    <row r="884" spans="1:6" ht="12">
      <c r="A884" s="89"/>
      <c r="B884" s="90">
        <v>44849</v>
      </c>
      <c r="C884" s="87" t="s">
        <v>525</v>
      </c>
      <c r="D884" s="87" t="s">
        <v>6</v>
      </c>
      <c r="E884" s="87" t="s">
        <v>6</v>
      </c>
      <c r="F884" s="88">
        <v>200</v>
      </c>
    </row>
    <row r="885" spans="1:6" ht="12">
      <c r="A885" s="89"/>
      <c r="B885" s="90">
        <v>44867</v>
      </c>
      <c r="C885" s="87" t="s">
        <v>637</v>
      </c>
      <c r="D885" s="87" t="s">
        <v>6</v>
      </c>
      <c r="E885" s="87" t="s">
        <v>6</v>
      </c>
      <c r="F885" s="88">
        <v>2000</v>
      </c>
    </row>
    <row r="886" spans="1:6" ht="12">
      <c r="A886" s="89"/>
      <c r="B886" s="90">
        <v>44870</v>
      </c>
      <c r="C886" s="87" t="s">
        <v>641</v>
      </c>
      <c r="D886" s="87" t="s">
        <v>6</v>
      </c>
      <c r="E886" s="87" t="s">
        <v>6</v>
      </c>
      <c r="F886" s="88">
        <v>300</v>
      </c>
    </row>
    <row r="887" spans="1:6" ht="12">
      <c r="A887" s="89"/>
      <c r="B887" s="90">
        <v>44922</v>
      </c>
      <c r="C887" s="87" t="s">
        <v>958</v>
      </c>
      <c r="D887" s="87" t="s">
        <v>6</v>
      </c>
      <c r="E887" s="87" t="s">
        <v>6</v>
      </c>
      <c r="F887" s="88">
        <v>79756.67</v>
      </c>
    </row>
    <row r="888" spans="1:6" ht="12">
      <c r="A888" s="87" t="s">
        <v>656</v>
      </c>
      <c r="B888" s="85"/>
      <c r="C888" s="85"/>
      <c r="D888" s="85"/>
      <c r="E888" s="85"/>
      <c r="F888" s="88">
        <v>120000</v>
      </c>
    </row>
    <row r="889" spans="1:6" ht="12">
      <c r="A889" s="87" t="s">
        <v>965</v>
      </c>
      <c r="B889" s="90">
        <v>44925</v>
      </c>
      <c r="C889" s="87" t="s">
        <v>47</v>
      </c>
      <c r="D889" s="87" t="s">
        <v>6</v>
      </c>
      <c r="E889" s="87" t="s">
        <v>6</v>
      </c>
      <c r="F889" s="88">
        <v>55000</v>
      </c>
    </row>
    <row r="890" spans="1:6" ht="12">
      <c r="A890" s="87" t="s">
        <v>967</v>
      </c>
      <c r="B890" s="85"/>
      <c r="C890" s="85"/>
      <c r="D890" s="85"/>
      <c r="E890" s="85"/>
      <c r="F890" s="88">
        <v>55000</v>
      </c>
    </row>
    <row r="891" spans="1:6" ht="12">
      <c r="A891" s="91" t="s">
        <v>12</v>
      </c>
      <c r="B891" s="92"/>
      <c r="C891" s="92"/>
      <c r="D891" s="92"/>
      <c r="E891" s="92"/>
      <c r="F891" s="93">
        <v>9715763.74</v>
      </c>
    </row>
  </sheetData>
  <sheetProtection selectLockedCells="1" selectUnlockedCells="1"/>
  <mergeCells count="1">
    <mergeCell ref="C63:F63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2"/>
  <sheetViews>
    <sheetView zoomScale="80" zoomScaleNormal="80" zoomScalePageLayoutView="0" workbookViewId="0" topLeftCell="A130">
      <selection activeCell="B826" sqref="B826"/>
    </sheetView>
  </sheetViews>
  <sheetFormatPr defaultColWidth="29.28125" defaultRowHeight="12.75"/>
  <cols>
    <col min="1" max="1" width="14.8515625" style="1" customWidth="1"/>
    <col min="2" max="2" width="62.140625" style="2" customWidth="1"/>
    <col min="3" max="3" width="19.00390625" style="2" customWidth="1"/>
    <col min="4" max="4" width="22.421875" style="2" customWidth="1"/>
    <col min="5" max="5" width="19.57421875" style="3" customWidth="1"/>
    <col min="6" max="6" width="46.7109375" style="1" customWidth="1"/>
    <col min="7" max="16384" width="29.28125" style="1" customWidth="1"/>
  </cols>
  <sheetData>
    <row r="1" spans="3:5" ht="15">
      <c r="C1" s="4"/>
      <c r="D1" s="5"/>
      <c r="E1" s="5"/>
    </row>
    <row r="2" spans="3:5" ht="15">
      <c r="C2" s="6"/>
      <c r="D2" s="7"/>
      <c r="E2" s="8"/>
    </row>
    <row r="3" spans="3:5" ht="15">
      <c r="C3" s="6"/>
      <c r="D3" s="7"/>
      <c r="E3" s="8"/>
    </row>
    <row r="4" spans="3:5" ht="15">
      <c r="C4" s="6"/>
      <c r="D4" s="7"/>
      <c r="E4" s="8"/>
    </row>
    <row r="5" spans="3:5" ht="15">
      <c r="C5" s="6"/>
      <c r="D5" s="7"/>
      <c r="E5" s="8"/>
    </row>
    <row r="6" spans="3:5" ht="15">
      <c r="C6" s="6"/>
      <c r="D6" s="7"/>
      <c r="E6" s="8"/>
    </row>
    <row r="9" spans="2:5" ht="12.75" customHeight="1">
      <c r="B9" s="155" t="s">
        <v>110</v>
      </c>
      <c r="C9" s="155"/>
      <c r="D9" s="155"/>
      <c r="E9" s="155"/>
    </row>
    <row r="10" spans="2:5" ht="15.75" thickBot="1">
      <c r="B10" s="9"/>
      <c r="C10" s="9"/>
      <c r="D10" s="9"/>
      <c r="E10" s="9"/>
    </row>
    <row r="11" spans="1:6" ht="15.75" thickBot="1">
      <c r="A11" s="10" t="s">
        <v>2</v>
      </c>
      <c r="B11" s="11" t="s">
        <v>3</v>
      </c>
      <c r="C11" s="12" t="s">
        <v>4</v>
      </c>
      <c r="D11" s="12" t="s">
        <v>5</v>
      </c>
      <c r="E11" s="13" t="s">
        <v>13</v>
      </c>
      <c r="F11" s="10" t="s">
        <v>1</v>
      </c>
    </row>
    <row r="12" spans="1:6" ht="15">
      <c r="A12" s="21">
        <v>44562</v>
      </c>
      <c r="B12" s="62" t="s">
        <v>109</v>
      </c>
      <c r="C12" s="47"/>
      <c r="D12" s="48"/>
      <c r="E12" s="17">
        <v>10000</v>
      </c>
      <c r="F12" s="30" t="s">
        <v>127</v>
      </c>
    </row>
    <row r="13" spans="1:6" ht="15">
      <c r="A13" s="21">
        <v>44565</v>
      </c>
      <c r="B13" s="62" t="s">
        <v>53</v>
      </c>
      <c r="C13" s="47" t="s">
        <v>54</v>
      </c>
      <c r="D13" s="48" t="s">
        <v>46</v>
      </c>
      <c r="E13" s="17">
        <v>1000</v>
      </c>
      <c r="F13" s="30" t="s">
        <v>127</v>
      </c>
    </row>
    <row r="14" spans="1:6" ht="15">
      <c r="A14" s="21">
        <v>44566</v>
      </c>
      <c r="B14" s="62" t="s">
        <v>150</v>
      </c>
      <c r="C14" s="47" t="s">
        <v>151</v>
      </c>
      <c r="D14" s="48" t="s">
        <v>152</v>
      </c>
      <c r="E14" s="17">
        <v>4.24</v>
      </c>
      <c r="F14" s="30" t="s">
        <v>127</v>
      </c>
    </row>
    <row r="15" spans="1:6" ht="15">
      <c r="A15" s="21">
        <v>44567</v>
      </c>
      <c r="B15" s="62" t="s">
        <v>150</v>
      </c>
      <c r="C15" s="47" t="s">
        <v>151</v>
      </c>
      <c r="D15" s="48" t="s">
        <v>152</v>
      </c>
      <c r="E15" s="17">
        <v>6.5</v>
      </c>
      <c r="F15" s="30" t="s">
        <v>127</v>
      </c>
    </row>
    <row r="16" spans="1:6" ht="15">
      <c r="A16" s="21">
        <v>44568</v>
      </c>
      <c r="B16" s="62" t="s">
        <v>155</v>
      </c>
      <c r="C16" s="47"/>
      <c r="D16" s="48"/>
      <c r="E16" s="17">
        <v>300</v>
      </c>
      <c r="F16" s="30" t="s">
        <v>127</v>
      </c>
    </row>
    <row r="17" spans="1:6" ht="15">
      <c r="A17" s="21">
        <v>44571</v>
      </c>
      <c r="B17" s="47" t="s">
        <v>156</v>
      </c>
      <c r="C17" s="47"/>
      <c r="D17" s="48"/>
      <c r="E17" s="17">
        <v>31</v>
      </c>
      <c r="F17" s="30" t="s">
        <v>42</v>
      </c>
    </row>
    <row r="18" spans="1:6" ht="15">
      <c r="A18" s="21">
        <v>44571</v>
      </c>
      <c r="B18" s="15" t="s">
        <v>59</v>
      </c>
      <c r="C18" s="47" t="s">
        <v>60</v>
      </c>
      <c r="D18" s="48" t="s">
        <v>61</v>
      </c>
      <c r="E18" s="17">
        <v>500.93</v>
      </c>
      <c r="F18" s="30" t="s">
        <v>127</v>
      </c>
    </row>
    <row r="19" spans="1:6" ht="15">
      <c r="A19" s="21">
        <v>44573</v>
      </c>
      <c r="B19" s="15" t="s">
        <v>114</v>
      </c>
      <c r="C19" s="47" t="s">
        <v>115</v>
      </c>
      <c r="D19" s="48" t="s">
        <v>56</v>
      </c>
      <c r="E19" s="17">
        <v>1000</v>
      </c>
      <c r="F19" s="30" t="s">
        <v>113</v>
      </c>
    </row>
    <row r="20" spans="1:6" ht="30.75">
      <c r="A20" s="21">
        <v>44574</v>
      </c>
      <c r="B20" s="136" t="s">
        <v>116</v>
      </c>
      <c r="C20" s="47"/>
      <c r="D20" s="48"/>
      <c r="E20" s="17">
        <v>4</v>
      </c>
      <c r="F20" s="30" t="s">
        <v>42</v>
      </c>
    </row>
    <row r="21" spans="1:6" ht="15">
      <c r="A21" s="21">
        <v>44574</v>
      </c>
      <c r="B21" s="15" t="s">
        <v>117</v>
      </c>
      <c r="C21" s="47"/>
      <c r="D21" s="48"/>
      <c r="E21" s="17">
        <v>1000</v>
      </c>
      <c r="F21" s="30" t="s">
        <v>113</v>
      </c>
    </row>
    <row r="22" spans="1:6" ht="15">
      <c r="A22" s="21">
        <v>44208</v>
      </c>
      <c r="B22" s="15" t="s">
        <v>72</v>
      </c>
      <c r="C22" s="47"/>
      <c r="D22" s="48"/>
      <c r="E22" s="17">
        <v>5000</v>
      </c>
      <c r="F22" s="30" t="s">
        <v>113</v>
      </c>
    </row>
    <row r="23" spans="1:7" ht="27.75" customHeight="1">
      <c r="A23" s="83">
        <v>44576</v>
      </c>
      <c r="B23" s="62" t="s">
        <v>119</v>
      </c>
      <c r="C23" s="135"/>
      <c r="D23" s="124"/>
      <c r="E23" s="127">
        <v>1</v>
      </c>
      <c r="F23" s="30" t="s">
        <v>113</v>
      </c>
      <c r="G23" s="137"/>
    </row>
    <row r="24" spans="1:7" ht="27.75" customHeight="1">
      <c r="A24" s="83">
        <v>44577</v>
      </c>
      <c r="B24" s="129" t="s">
        <v>153</v>
      </c>
      <c r="C24" s="135"/>
      <c r="D24" s="124"/>
      <c r="E24" s="127">
        <v>500</v>
      </c>
      <c r="F24" s="30" t="s">
        <v>127</v>
      </c>
      <c r="G24" s="137"/>
    </row>
    <row r="25" spans="1:7" ht="27.75" customHeight="1">
      <c r="A25" s="83">
        <v>44578</v>
      </c>
      <c r="B25" s="129" t="s">
        <v>140</v>
      </c>
      <c r="C25" s="135" t="s">
        <v>141</v>
      </c>
      <c r="D25" s="124" t="s">
        <v>71</v>
      </c>
      <c r="E25" s="127">
        <v>71000</v>
      </c>
      <c r="F25" s="30" t="s">
        <v>97</v>
      </c>
      <c r="G25" s="137"/>
    </row>
    <row r="26" spans="1:7" ht="27.75" customHeight="1">
      <c r="A26" s="83">
        <v>44578</v>
      </c>
      <c r="B26" s="130" t="s">
        <v>120</v>
      </c>
      <c r="C26" s="135"/>
      <c r="D26" s="124"/>
      <c r="E26" s="127">
        <v>200</v>
      </c>
      <c r="F26" s="30" t="s">
        <v>113</v>
      </c>
      <c r="G26" s="137"/>
    </row>
    <row r="27" spans="1:7" ht="27.75" customHeight="1">
      <c r="A27" s="83">
        <v>44579</v>
      </c>
      <c r="B27" s="15" t="s">
        <v>121</v>
      </c>
      <c r="C27" s="135"/>
      <c r="D27" s="124"/>
      <c r="E27" s="127">
        <v>100</v>
      </c>
      <c r="F27" s="98" t="s">
        <v>113</v>
      </c>
      <c r="G27" s="137"/>
    </row>
    <row r="28" spans="1:7" ht="27.75" customHeight="1">
      <c r="A28" s="83">
        <v>44579</v>
      </c>
      <c r="B28" s="130" t="s">
        <v>122</v>
      </c>
      <c r="C28" s="135"/>
      <c r="D28" s="124"/>
      <c r="E28" s="127">
        <v>500</v>
      </c>
      <c r="F28" s="98" t="s">
        <v>113</v>
      </c>
      <c r="G28" s="137"/>
    </row>
    <row r="29" spans="1:7" ht="27.75" customHeight="1">
      <c r="A29" s="83">
        <v>44580</v>
      </c>
      <c r="B29" s="62" t="s">
        <v>150</v>
      </c>
      <c r="C29" s="47" t="s">
        <v>151</v>
      </c>
      <c r="D29" s="48" t="s">
        <v>152</v>
      </c>
      <c r="E29" s="127">
        <v>6</v>
      </c>
      <c r="F29" s="98" t="s">
        <v>127</v>
      </c>
      <c r="G29" s="137"/>
    </row>
    <row r="30" spans="1:7" ht="27.75" customHeight="1">
      <c r="A30" s="83">
        <v>44580</v>
      </c>
      <c r="B30" s="130" t="s">
        <v>123</v>
      </c>
      <c r="C30" s="135"/>
      <c r="D30" s="124"/>
      <c r="E30" s="127">
        <v>800</v>
      </c>
      <c r="F30" s="98" t="s">
        <v>113</v>
      </c>
      <c r="G30" s="137"/>
    </row>
    <row r="31" spans="1:7" ht="27.75" customHeight="1">
      <c r="A31" s="83">
        <v>44581</v>
      </c>
      <c r="B31" s="47" t="s">
        <v>157</v>
      </c>
      <c r="C31" s="135"/>
      <c r="D31" s="124"/>
      <c r="E31" s="127">
        <v>100</v>
      </c>
      <c r="F31" s="98" t="s">
        <v>42</v>
      </c>
      <c r="G31" s="137"/>
    </row>
    <row r="32" spans="1:7" ht="27.75" customHeight="1">
      <c r="A32" s="83">
        <v>44581</v>
      </c>
      <c r="B32" s="130" t="s">
        <v>124</v>
      </c>
      <c r="C32" s="135"/>
      <c r="D32" s="124"/>
      <c r="E32" s="127">
        <v>1000</v>
      </c>
      <c r="F32" s="98" t="s">
        <v>113</v>
      </c>
      <c r="G32" s="137"/>
    </row>
    <row r="33" spans="1:7" ht="27.75" customHeight="1">
      <c r="A33" s="83">
        <v>44582</v>
      </c>
      <c r="B33" s="62" t="s">
        <v>150</v>
      </c>
      <c r="C33" s="47" t="s">
        <v>151</v>
      </c>
      <c r="D33" s="48" t="s">
        <v>152</v>
      </c>
      <c r="E33" s="127">
        <v>10</v>
      </c>
      <c r="F33" s="98" t="s">
        <v>127</v>
      </c>
      <c r="G33" s="137"/>
    </row>
    <row r="34" spans="1:7" ht="27.75" customHeight="1">
      <c r="A34" s="83">
        <v>44582</v>
      </c>
      <c r="B34" s="130" t="s">
        <v>125</v>
      </c>
      <c r="C34" s="135"/>
      <c r="D34" s="124"/>
      <c r="E34" s="127">
        <v>2000</v>
      </c>
      <c r="F34" s="98" t="s">
        <v>113</v>
      </c>
      <c r="G34" s="137"/>
    </row>
    <row r="35" spans="1:7" ht="27.75" customHeight="1">
      <c r="A35" s="83">
        <v>44587</v>
      </c>
      <c r="B35" s="130" t="s">
        <v>47</v>
      </c>
      <c r="C35" s="135"/>
      <c r="D35" s="124"/>
      <c r="E35" s="127">
        <v>8399</v>
      </c>
      <c r="F35" s="98" t="s">
        <v>113</v>
      </c>
      <c r="G35" s="137"/>
    </row>
    <row r="36" spans="1:7" ht="27.75" customHeight="1">
      <c r="A36" s="83">
        <v>44587</v>
      </c>
      <c r="B36" s="130" t="s">
        <v>47</v>
      </c>
      <c r="C36" s="135"/>
      <c r="D36" s="124"/>
      <c r="E36" s="127">
        <f>20000-E35</f>
        <v>11601</v>
      </c>
      <c r="F36" s="30" t="s">
        <v>127</v>
      </c>
      <c r="G36" s="137"/>
    </row>
    <row r="37" spans="1:7" ht="27.75" customHeight="1">
      <c r="A37" s="83">
        <v>44588</v>
      </c>
      <c r="B37" s="130" t="s">
        <v>126</v>
      </c>
      <c r="C37" s="135"/>
      <c r="D37" s="124"/>
      <c r="E37" s="127">
        <v>700</v>
      </c>
      <c r="F37" s="30" t="s">
        <v>127</v>
      </c>
      <c r="G37" s="137"/>
    </row>
    <row r="38" spans="1:7" ht="27.75" customHeight="1">
      <c r="A38" s="83">
        <v>44588</v>
      </c>
      <c r="B38" s="130" t="s">
        <v>128</v>
      </c>
      <c r="C38" s="135" t="s">
        <v>45</v>
      </c>
      <c r="D38" s="124" t="s">
        <v>71</v>
      </c>
      <c r="E38" s="127">
        <v>11000</v>
      </c>
      <c r="F38" s="30" t="s">
        <v>127</v>
      </c>
      <c r="G38" s="137"/>
    </row>
    <row r="39" spans="1:7" ht="27.75" customHeight="1">
      <c r="A39" s="83">
        <v>44588</v>
      </c>
      <c r="B39" s="130" t="s">
        <v>129</v>
      </c>
      <c r="C39" s="135" t="s">
        <v>130</v>
      </c>
      <c r="D39" s="124" t="s">
        <v>78</v>
      </c>
      <c r="E39" s="127">
        <v>14000</v>
      </c>
      <c r="F39" s="30" t="s">
        <v>127</v>
      </c>
      <c r="G39" s="137"/>
    </row>
    <row r="40" spans="1:7" ht="27.75" customHeight="1">
      <c r="A40" s="83">
        <v>44589</v>
      </c>
      <c r="B40" s="136" t="s">
        <v>131</v>
      </c>
      <c r="C40" s="135"/>
      <c r="D40" s="124"/>
      <c r="E40" s="127">
        <v>3</v>
      </c>
      <c r="F40" s="98" t="s">
        <v>42</v>
      </c>
      <c r="G40" s="137"/>
    </row>
    <row r="41" spans="1:7" ht="27.75" customHeight="1">
      <c r="A41" s="83">
        <v>44589</v>
      </c>
      <c r="B41" s="15" t="s">
        <v>15</v>
      </c>
      <c r="C41" s="135" t="s">
        <v>50</v>
      </c>
      <c r="D41" s="124" t="s">
        <v>16</v>
      </c>
      <c r="E41" s="127">
        <v>50</v>
      </c>
      <c r="F41" s="98" t="s">
        <v>127</v>
      </c>
      <c r="G41" s="137"/>
    </row>
    <row r="42" spans="1:7" ht="27.75" customHeight="1">
      <c r="A42" s="83">
        <v>44589</v>
      </c>
      <c r="B42" s="15" t="s">
        <v>132</v>
      </c>
      <c r="C42" s="135" t="s">
        <v>133</v>
      </c>
      <c r="D42" s="124" t="s">
        <v>77</v>
      </c>
      <c r="E42" s="127">
        <v>759</v>
      </c>
      <c r="F42" s="98" t="s">
        <v>127</v>
      </c>
      <c r="G42" s="137"/>
    </row>
    <row r="43" spans="1:7" ht="27.75" customHeight="1">
      <c r="A43" s="83">
        <v>44592</v>
      </c>
      <c r="B43" s="47" t="s">
        <v>154</v>
      </c>
      <c r="C43" s="135"/>
      <c r="D43" s="124"/>
      <c r="E43" s="127">
        <v>200</v>
      </c>
      <c r="F43" s="98" t="s">
        <v>42</v>
      </c>
      <c r="G43" s="137"/>
    </row>
    <row r="44" spans="1:7" ht="27.75" customHeight="1">
      <c r="A44" s="83">
        <v>44595</v>
      </c>
      <c r="B44" s="130" t="s">
        <v>158</v>
      </c>
      <c r="C44" s="135"/>
      <c r="D44" s="124"/>
      <c r="E44" s="127">
        <v>200</v>
      </c>
      <c r="F44" s="98" t="s">
        <v>127</v>
      </c>
      <c r="G44" s="137"/>
    </row>
    <row r="45" spans="1:7" ht="27.75" customHeight="1">
      <c r="A45" s="83">
        <v>44596</v>
      </c>
      <c r="B45" s="83" t="s">
        <v>159</v>
      </c>
      <c r="C45" s="135" t="s">
        <v>160</v>
      </c>
      <c r="D45" s="124" t="s">
        <v>161</v>
      </c>
      <c r="E45" s="127">
        <v>0.13</v>
      </c>
      <c r="F45" s="98" t="s">
        <v>164</v>
      </c>
      <c r="G45" s="137"/>
    </row>
    <row r="46" spans="1:7" ht="27.75" customHeight="1">
      <c r="A46" s="83">
        <v>44596</v>
      </c>
      <c r="B46" s="83" t="s">
        <v>162</v>
      </c>
      <c r="C46" s="135"/>
      <c r="D46" s="124"/>
      <c r="E46" s="127">
        <v>1000</v>
      </c>
      <c r="F46" s="98" t="s">
        <v>164</v>
      </c>
      <c r="G46" s="137"/>
    </row>
    <row r="47" spans="1:7" ht="27.75" customHeight="1">
      <c r="A47" s="83">
        <v>44596</v>
      </c>
      <c r="B47" s="130" t="s">
        <v>72</v>
      </c>
      <c r="C47" s="135"/>
      <c r="D47" s="124"/>
      <c r="E47" s="127">
        <v>5000</v>
      </c>
      <c r="F47" s="98" t="s">
        <v>164</v>
      </c>
      <c r="G47" s="137"/>
    </row>
    <row r="48" spans="1:7" ht="27.75" customHeight="1">
      <c r="A48" s="83">
        <v>44596</v>
      </c>
      <c r="B48" s="130" t="s">
        <v>165</v>
      </c>
      <c r="C48" s="135"/>
      <c r="D48" s="124"/>
      <c r="E48" s="127">
        <v>25000</v>
      </c>
      <c r="F48" s="98" t="s">
        <v>164</v>
      </c>
      <c r="G48" s="137"/>
    </row>
    <row r="49" spans="1:7" ht="27.75" customHeight="1">
      <c r="A49" s="83">
        <v>44597</v>
      </c>
      <c r="B49" s="130" t="s">
        <v>167</v>
      </c>
      <c r="C49" s="135"/>
      <c r="D49" s="124"/>
      <c r="E49" s="127">
        <v>1000</v>
      </c>
      <c r="F49" s="98" t="s">
        <v>127</v>
      </c>
      <c r="G49" s="137"/>
    </row>
    <row r="50" spans="1:7" ht="27.75" customHeight="1">
      <c r="A50" s="83">
        <v>44597</v>
      </c>
      <c r="B50" s="130" t="s">
        <v>167</v>
      </c>
      <c r="C50" s="135"/>
      <c r="D50" s="124"/>
      <c r="E50" s="127">
        <v>8100</v>
      </c>
      <c r="F50" s="98" t="s">
        <v>164</v>
      </c>
      <c r="G50" s="137"/>
    </row>
    <row r="51" spans="1:7" ht="27.75" customHeight="1">
      <c r="A51" s="83">
        <v>44597</v>
      </c>
      <c r="B51" s="62" t="s">
        <v>150</v>
      </c>
      <c r="C51" s="47" t="s">
        <v>151</v>
      </c>
      <c r="D51" s="48" t="s">
        <v>152</v>
      </c>
      <c r="E51" s="127">
        <v>1.43</v>
      </c>
      <c r="F51" s="98" t="s">
        <v>164</v>
      </c>
      <c r="G51" s="137"/>
    </row>
    <row r="52" spans="1:7" ht="27.75" customHeight="1">
      <c r="A52" s="83">
        <v>44598</v>
      </c>
      <c r="B52" s="130" t="s">
        <v>168</v>
      </c>
      <c r="C52" s="135"/>
      <c r="D52" s="124"/>
      <c r="E52" s="127">
        <v>3730</v>
      </c>
      <c r="F52" s="98" t="s">
        <v>164</v>
      </c>
      <c r="G52" s="137"/>
    </row>
    <row r="53" spans="1:7" ht="27.75" customHeight="1">
      <c r="A53" s="83">
        <v>44599</v>
      </c>
      <c r="B53" s="130" t="s">
        <v>169</v>
      </c>
      <c r="C53" s="135"/>
      <c r="D53" s="124"/>
      <c r="E53" s="127">
        <v>800</v>
      </c>
      <c r="F53" s="98" t="s">
        <v>164</v>
      </c>
      <c r="G53" s="137"/>
    </row>
    <row r="54" spans="1:7" ht="27.75" customHeight="1">
      <c r="A54" s="83">
        <v>44599</v>
      </c>
      <c r="B54" s="136" t="s">
        <v>170</v>
      </c>
      <c r="C54" s="135"/>
      <c r="D54" s="124"/>
      <c r="E54" s="127">
        <v>4</v>
      </c>
      <c r="F54" s="98" t="s">
        <v>42</v>
      </c>
      <c r="G54" s="137"/>
    </row>
    <row r="55" spans="1:7" ht="33.75" customHeight="1">
      <c r="A55" s="83">
        <v>44599</v>
      </c>
      <c r="B55" s="15" t="s">
        <v>171</v>
      </c>
      <c r="C55" s="135"/>
      <c r="D55" s="124"/>
      <c r="E55" s="127">
        <v>1000</v>
      </c>
      <c r="F55" s="98" t="s">
        <v>164</v>
      </c>
      <c r="G55" s="137"/>
    </row>
    <row r="56" spans="1:7" ht="27.75" customHeight="1">
      <c r="A56" s="83">
        <v>44599</v>
      </c>
      <c r="B56" s="15" t="s">
        <v>172</v>
      </c>
      <c r="C56" s="135"/>
      <c r="D56" s="124"/>
      <c r="E56" s="127">
        <v>100</v>
      </c>
      <c r="F56" s="98" t="s">
        <v>164</v>
      </c>
      <c r="G56" s="137"/>
    </row>
    <row r="57" spans="1:7" ht="33" customHeight="1">
      <c r="A57" s="83">
        <v>44600</v>
      </c>
      <c r="B57" s="136" t="s">
        <v>173</v>
      </c>
      <c r="C57" s="135"/>
      <c r="D57" s="124"/>
      <c r="E57" s="127">
        <v>5</v>
      </c>
      <c r="F57" s="98" t="s">
        <v>42</v>
      </c>
      <c r="G57" s="137"/>
    </row>
    <row r="58" spans="1:7" ht="27.75" customHeight="1">
      <c r="A58" s="83">
        <v>44602</v>
      </c>
      <c r="B58" s="47" t="s">
        <v>174</v>
      </c>
      <c r="C58" s="135"/>
      <c r="D58" s="124"/>
      <c r="E58" s="127">
        <v>31</v>
      </c>
      <c r="F58" s="98" t="s">
        <v>42</v>
      </c>
      <c r="G58" s="137"/>
    </row>
    <row r="59" spans="1:7" ht="27.75" customHeight="1">
      <c r="A59" s="83">
        <v>44602</v>
      </c>
      <c r="B59" s="130" t="s">
        <v>175</v>
      </c>
      <c r="C59" s="135"/>
      <c r="D59" s="124"/>
      <c r="E59" s="127">
        <v>600</v>
      </c>
      <c r="F59" s="98" t="s">
        <v>164</v>
      </c>
      <c r="G59" s="137"/>
    </row>
    <row r="60" spans="1:7" ht="27.75" customHeight="1">
      <c r="A60" s="83">
        <v>44602</v>
      </c>
      <c r="B60" s="130" t="s">
        <v>175</v>
      </c>
      <c r="C60" s="135"/>
      <c r="D60" s="124"/>
      <c r="E60" s="127">
        <v>500</v>
      </c>
      <c r="F60" s="98" t="s">
        <v>177</v>
      </c>
      <c r="G60" s="137"/>
    </row>
    <row r="61" spans="1:7" ht="27.75" customHeight="1">
      <c r="A61" s="83">
        <v>44602</v>
      </c>
      <c r="B61" s="130" t="s">
        <v>150</v>
      </c>
      <c r="C61" s="47" t="s">
        <v>151</v>
      </c>
      <c r="D61" s="48" t="s">
        <v>152</v>
      </c>
      <c r="E61" s="127">
        <v>3.23</v>
      </c>
      <c r="F61" s="98" t="s">
        <v>164</v>
      </c>
      <c r="G61" s="137"/>
    </row>
    <row r="62" spans="1:7" ht="27.75" customHeight="1">
      <c r="A62" s="83">
        <v>44602</v>
      </c>
      <c r="B62" s="130" t="s">
        <v>181</v>
      </c>
      <c r="C62" s="135" t="s">
        <v>182</v>
      </c>
      <c r="D62" s="124" t="s">
        <v>183</v>
      </c>
      <c r="E62" s="127">
        <v>100</v>
      </c>
      <c r="F62" s="98" t="s">
        <v>164</v>
      </c>
      <c r="G62" s="137"/>
    </row>
    <row r="63" spans="1:7" ht="27.75" customHeight="1">
      <c r="A63" s="83">
        <v>44602</v>
      </c>
      <c r="B63" s="130" t="s">
        <v>283</v>
      </c>
      <c r="C63" s="135"/>
      <c r="D63" s="124"/>
      <c r="E63" s="127">
        <v>1144505.4</v>
      </c>
      <c r="F63" s="98" t="s">
        <v>284</v>
      </c>
      <c r="G63" s="137"/>
    </row>
    <row r="64" spans="1:7" ht="27.75" customHeight="1">
      <c r="A64" s="83">
        <v>44603</v>
      </c>
      <c r="B64" s="136" t="s">
        <v>178</v>
      </c>
      <c r="C64" s="135"/>
      <c r="D64" s="124"/>
      <c r="E64" s="127">
        <v>100</v>
      </c>
      <c r="F64" s="98" t="s">
        <v>164</v>
      </c>
      <c r="G64" s="137"/>
    </row>
    <row r="65" spans="1:7" ht="27.75" customHeight="1">
      <c r="A65" s="83">
        <v>44604</v>
      </c>
      <c r="B65" s="130" t="s">
        <v>179</v>
      </c>
      <c r="C65" s="135"/>
      <c r="D65" s="124"/>
      <c r="E65" s="127">
        <v>400</v>
      </c>
      <c r="F65" s="98" t="s">
        <v>164</v>
      </c>
      <c r="G65" s="137"/>
    </row>
    <row r="66" spans="1:6" ht="27.75" customHeight="1">
      <c r="A66" s="83">
        <v>44606</v>
      </c>
      <c r="B66" s="130" t="s">
        <v>72</v>
      </c>
      <c r="C66" s="135"/>
      <c r="D66" s="124"/>
      <c r="E66" s="127">
        <v>2000</v>
      </c>
      <c r="F66" s="98" t="s">
        <v>177</v>
      </c>
    </row>
    <row r="67" spans="1:6" ht="29.25" customHeight="1">
      <c r="A67" s="83">
        <v>44608</v>
      </c>
      <c r="B67" s="136" t="s">
        <v>173</v>
      </c>
      <c r="C67" s="135"/>
      <c r="D67" s="124"/>
      <c r="E67" s="127">
        <v>2</v>
      </c>
      <c r="F67" s="98" t="s">
        <v>42</v>
      </c>
    </row>
    <row r="68" spans="1:6" ht="27.75" customHeight="1">
      <c r="A68" s="83">
        <v>44608</v>
      </c>
      <c r="B68" s="130" t="s">
        <v>184</v>
      </c>
      <c r="C68" s="135"/>
      <c r="D68" s="124"/>
      <c r="E68" s="127">
        <v>500</v>
      </c>
      <c r="F68" s="98" t="s">
        <v>177</v>
      </c>
    </row>
    <row r="69" spans="1:6" ht="33.75" customHeight="1">
      <c r="A69" s="83">
        <v>44611</v>
      </c>
      <c r="B69" s="130" t="s">
        <v>185</v>
      </c>
      <c r="C69" s="135"/>
      <c r="D69" s="124"/>
      <c r="E69" s="127">
        <v>1000</v>
      </c>
      <c r="F69" s="98" t="s">
        <v>164</v>
      </c>
    </row>
    <row r="70" spans="1:6" ht="27.75" customHeight="1">
      <c r="A70" s="83">
        <v>44612</v>
      </c>
      <c r="B70" s="130" t="s">
        <v>186</v>
      </c>
      <c r="C70" s="135"/>
      <c r="D70" s="124"/>
      <c r="E70" s="127">
        <v>10000</v>
      </c>
      <c r="F70" s="98" t="s">
        <v>164</v>
      </c>
    </row>
    <row r="71" spans="1:6" ht="27.75" customHeight="1">
      <c r="A71" s="83">
        <v>44612</v>
      </c>
      <c r="B71" s="130" t="s">
        <v>186</v>
      </c>
      <c r="C71" s="135"/>
      <c r="D71" s="124"/>
      <c r="E71" s="127">
        <v>100</v>
      </c>
      <c r="F71" s="98" t="s">
        <v>177</v>
      </c>
    </row>
    <row r="72" spans="1:6" ht="27.75" customHeight="1">
      <c r="A72" s="83">
        <v>44613</v>
      </c>
      <c r="B72" s="47" t="s">
        <v>187</v>
      </c>
      <c r="C72" s="135"/>
      <c r="D72" s="124"/>
      <c r="E72" s="127">
        <v>100</v>
      </c>
      <c r="F72" s="98" t="s">
        <v>42</v>
      </c>
    </row>
    <row r="73" spans="1:6" ht="27.75" customHeight="1">
      <c r="A73" s="83">
        <v>44615</v>
      </c>
      <c r="B73" s="130" t="s">
        <v>192</v>
      </c>
      <c r="C73" s="135"/>
      <c r="D73" s="124"/>
      <c r="E73" s="127">
        <v>400</v>
      </c>
      <c r="F73" s="98" t="s">
        <v>164</v>
      </c>
    </row>
    <row r="74" spans="1:6" ht="27.75" customHeight="1">
      <c r="A74" s="83">
        <v>44616</v>
      </c>
      <c r="B74" s="130" t="s">
        <v>47</v>
      </c>
      <c r="C74" s="135"/>
      <c r="D74" s="124"/>
      <c r="E74" s="127">
        <v>146900</v>
      </c>
      <c r="F74" s="98" t="s">
        <v>177</v>
      </c>
    </row>
    <row r="75" spans="1:6" ht="27.75" customHeight="1">
      <c r="A75" s="83">
        <v>44616</v>
      </c>
      <c r="B75" s="130" t="s">
        <v>47</v>
      </c>
      <c r="C75" s="135"/>
      <c r="D75" s="124"/>
      <c r="E75" s="127">
        <f>147500-E74</f>
        <v>600</v>
      </c>
      <c r="F75" s="98" t="s">
        <v>164</v>
      </c>
    </row>
    <row r="76" spans="1:6" ht="30" customHeight="1">
      <c r="A76" s="83">
        <v>44616</v>
      </c>
      <c r="B76" s="130" t="s">
        <v>47</v>
      </c>
      <c r="C76" s="135"/>
      <c r="D76" s="124"/>
      <c r="E76" s="127">
        <v>202065.21</v>
      </c>
      <c r="F76" s="98" t="s">
        <v>164</v>
      </c>
    </row>
    <row r="77" spans="1:6" ht="27.75" customHeight="1">
      <c r="A77" s="83">
        <v>44616</v>
      </c>
      <c r="B77" s="130" t="s">
        <v>47</v>
      </c>
      <c r="C77" s="135"/>
      <c r="D77" s="124"/>
      <c r="E77" s="127">
        <f>214066-E76</f>
        <v>12000.790000000008</v>
      </c>
      <c r="F77" s="98" t="s">
        <v>189</v>
      </c>
    </row>
    <row r="78" spans="1:6" ht="27.75" customHeight="1">
      <c r="A78" s="83">
        <v>44618</v>
      </c>
      <c r="B78" s="130" t="s">
        <v>190</v>
      </c>
      <c r="C78" s="135"/>
      <c r="D78" s="124"/>
      <c r="E78" s="127">
        <v>1000</v>
      </c>
      <c r="F78" s="98" t="s">
        <v>189</v>
      </c>
    </row>
    <row r="79" spans="1:6" ht="27.75" customHeight="1">
      <c r="A79" s="83">
        <v>44619</v>
      </c>
      <c r="B79" s="130" t="s">
        <v>191</v>
      </c>
      <c r="C79" s="135"/>
      <c r="D79" s="124"/>
      <c r="E79" s="127">
        <v>500</v>
      </c>
      <c r="F79" s="98" t="s">
        <v>189</v>
      </c>
    </row>
    <row r="80" spans="1:6" ht="27.75" customHeight="1">
      <c r="A80" s="83">
        <v>44619</v>
      </c>
      <c r="B80" s="129" t="s">
        <v>150</v>
      </c>
      <c r="C80" s="135" t="s">
        <v>151</v>
      </c>
      <c r="D80" s="124" t="s">
        <v>152</v>
      </c>
      <c r="E80" s="127">
        <v>2.37</v>
      </c>
      <c r="F80" s="98" t="s">
        <v>189</v>
      </c>
    </row>
    <row r="81" spans="1:6" ht="27.75" customHeight="1">
      <c r="A81" s="83">
        <v>44620</v>
      </c>
      <c r="B81" s="15" t="s">
        <v>194</v>
      </c>
      <c r="C81" s="135"/>
      <c r="D81" s="124"/>
      <c r="E81" s="127">
        <v>90</v>
      </c>
      <c r="F81" s="98" t="s">
        <v>189</v>
      </c>
    </row>
    <row r="82" spans="1:6" ht="27.75" customHeight="1">
      <c r="A82" s="83">
        <v>44620</v>
      </c>
      <c r="B82" s="130" t="s">
        <v>72</v>
      </c>
      <c r="C82" s="135"/>
      <c r="D82" s="124"/>
      <c r="E82" s="127">
        <v>2000</v>
      </c>
      <c r="F82" s="98" t="s">
        <v>189</v>
      </c>
    </row>
    <row r="83" spans="1:6" ht="27.75" customHeight="1">
      <c r="A83" s="83">
        <v>44620</v>
      </c>
      <c r="B83" s="130" t="s">
        <v>195</v>
      </c>
      <c r="C83" s="135"/>
      <c r="D83" s="124"/>
      <c r="E83" s="127">
        <v>3000</v>
      </c>
      <c r="F83" s="98" t="s">
        <v>189</v>
      </c>
    </row>
    <row r="84" spans="1:6" ht="27.75" customHeight="1">
      <c r="A84" s="83">
        <v>44620</v>
      </c>
      <c r="B84" s="130" t="s">
        <v>47</v>
      </c>
      <c r="C84" s="135"/>
      <c r="D84" s="124"/>
      <c r="E84" s="127">
        <v>91406.84</v>
      </c>
      <c r="F84" s="98" t="s">
        <v>189</v>
      </c>
    </row>
    <row r="85" spans="1:6" ht="27.75" customHeight="1">
      <c r="A85" s="83">
        <v>44620</v>
      </c>
      <c r="B85" s="130" t="s">
        <v>47</v>
      </c>
      <c r="C85" s="135"/>
      <c r="D85" s="124"/>
      <c r="E85" s="127">
        <f>110000-E84</f>
        <v>18593.160000000003</v>
      </c>
      <c r="F85" s="98" t="s">
        <v>197</v>
      </c>
    </row>
    <row r="86" spans="1:6" ht="27.75" customHeight="1">
      <c r="A86" s="83">
        <v>44621</v>
      </c>
      <c r="B86" s="15" t="s">
        <v>199</v>
      </c>
      <c r="C86" s="135" t="s">
        <v>200</v>
      </c>
      <c r="D86" s="124" t="s">
        <v>201</v>
      </c>
      <c r="E86" s="127">
        <v>50</v>
      </c>
      <c r="F86" s="98" t="s">
        <v>197</v>
      </c>
    </row>
    <row r="87" spans="1:6" ht="27.75" customHeight="1">
      <c r="A87" s="83">
        <v>44622</v>
      </c>
      <c r="B87" s="130" t="s">
        <v>202</v>
      </c>
      <c r="C87" s="135" t="s">
        <v>203</v>
      </c>
      <c r="D87" s="124" t="s">
        <v>204</v>
      </c>
      <c r="E87" s="127">
        <v>500</v>
      </c>
      <c r="F87" s="98" t="s">
        <v>197</v>
      </c>
    </row>
    <row r="88" spans="1:6" ht="27.75" customHeight="1">
      <c r="A88" s="83">
        <v>44622</v>
      </c>
      <c r="B88" s="15" t="s">
        <v>205</v>
      </c>
      <c r="C88" s="135"/>
      <c r="D88" s="124"/>
      <c r="E88" s="127">
        <v>600</v>
      </c>
      <c r="F88" s="98" t="s">
        <v>197</v>
      </c>
    </row>
    <row r="89" spans="1:6" ht="27.75" customHeight="1">
      <c r="A89" s="83">
        <v>44622</v>
      </c>
      <c r="B89" s="130" t="s">
        <v>206</v>
      </c>
      <c r="C89" s="135"/>
      <c r="D89" s="124"/>
      <c r="E89" s="127">
        <v>256.84</v>
      </c>
      <c r="F89" s="98" t="s">
        <v>197</v>
      </c>
    </row>
    <row r="90" spans="1:6" ht="27.75" customHeight="1">
      <c r="A90" s="83">
        <v>44622</v>
      </c>
      <c r="B90" s="130" t="s">
        <v>206</v>
      </c>
      <c r="C90" s="135"/>
      <c r="D90" s="124"/>
      <c r="E90" s="127">
        <f>14772-E89</f>
        <v>14515.16</v>
      </c>
      <c r="F90" s="30" t="s">
        <v>127</v>
      </c>
    </row>
    <row r="91" spans="1:6" ht="27.75" customHeight="1">
      <c r="A91" s="83">
        <v>44623</v>
      </c>
      <c r="B91" s="15" t="s">
        <v>207</v>
      </c>
      <c r="C91" s="135"/>
      <c r="D91" s="124"/>
      <c r="E91" s="127">
        <v>500</v>
      </c>
      <c r="F91" s="30" t="s">
        <v>127</v>
      </c>
    </row>
    <row r="92" spans="1:6" ht="27.75" customHeight="1">
      <c r="A92" s="83">
        <v>44623</v>
      </c>
      <c r="B92" s="130" t="s">
        <v>208</v>
      </c>
      <c r="C92" s="135"/>
      <c r="D92" s="124"/>
      <c r="E92" s="127">
        <v>18520</v>
      </c>
      <c r="F92" s="30" t="s">
        <v>127</v>
      </c>
    </row>
    <row r="93" spans="1:6" ht="27.75" customHeight="1">
      <c r="A93" s="83">
        <v>44624</v>
      </c>
      <c r="B93" s="130" t="s">
        <v>53</v>
      </c>
      <c r="C93" s="135" t="s">
        <v>54</v>
      </c>
      <c r="D93" s="124" t="s">
        <v>46</v>
      </c>
      <c r="E93" s="127">
        <v>1000</v>
      </c>
      <c r="F93" s="98" t="s">
        <v>127</v>
      </c>
    </row>
    <row r="94" spans="1:6" ht="27.75" customHeight="1">
      <c r="A94" s="83">
        <v>44624</v>
      </c>
      <c r="B94" s="130" t="s">
        <v>72</v>
      </c>
      <c r="C94" s="135"/>
      <c r="D94" s="124"/>
      <c r="E94" s="127">
        <v>5000</v>
      </c>
      <c r="F94" s="98" t="s">
        <v>127</v>
      </c>
    </row>
    <row r="95" spans="1:6" ht="27.75" customHeight="1">
      <c r="A95" s="83">
        <v>44624</v>
      </c>
      <c r="B95" s="130" t="s">
        <v>209</v>
      </c>
      <c r="C95" s="135"/>
      <c r="D95" s="124"/>
      <c r="E95" s="127">
        <v>2000</v>
      </c>
      <c r="F95" s="98" t="s">
        <v>127</v>
      </c>
    </row>
    <row r="96" spans="1:6" ht="31.5" customHeight="1">
      <c r="A96" s="83">
        <v>44625</v>
      </c>
      <c r="B96" s="130" t="s">
        <v>210</v>
      </c>
      <c r="C96" s="135"/>
      <c r="D96" s="124"/>
      <c r="E96" s="127">
        <v>200</v>
      </c>
      <c r="F96" s="98" t="s">
        <v>127</v>
      </c>
    </row>
    <row r="97" spans="1:6" ht="27.75" customHeight="1">
      <c r="A97" s="83">
        <v>44625</v>
      </c>
      <c r="B97" s="130" t="s">
        <v>211</v>
      </c>
      <c r="C97" s="135" t="s">
        <v>212</v>
      </c>
      <c r="D97" s="124" t="s">
        <v>213</v>
      </c>
      <c r="E97" s="127">
        <v>1000</v>
      </c>
      <c r="F97" s="98" t="s">
        <v>127</v>
      </c>
    </row>
    <row r="98" spans="1:6" ht="27.75" customHeight="1">
      <c r="A98" s="83">
        <v>44626</v>
      </c>
      <c r="B98" s="130" t="s">
        <v>214</v>
      </c>
      <c r="C98" s="135"/>
      <c r="D98" s="124"/>
      <c r="E98" s="127">
        <v>300</v>
      </c>
      <c r="F98" s="98" t="s">
        <v>127</v>
      </c>
    </row>
    <row r="99" spans="1:6" ht="27.75" customHeight="1">
      <c r="A99" s="83">
        <v>44629</v>
      </c>
      <c r="B99" s="15" t="s">
        <v>239</v>
      </c>
      <c r="C99" s="135" t="s">
        <v>240</v>
      </c>
      <c r="D99" s="124" t="s">
        <v>183</v>
      </c>
      <c r="E99" s="127">
        <v>20000</v>
      </c>
      <c r="F99" s="98" t="s">
        <v>244</v>
      </c>
    </row>
    <row r="100" spans="1:6" ht="27.75" customHeight="1">
      <c r="A100" s="83">
        <v>44629</v>
      </c>
      <c r="B100" s="15" t="s">
        <v>238</v>
      </c>
      <c r="C100" s="135"/>
      <c r="D100" s="124"/>
      <c r="E100" s="127">
        <v>100</v>
      </c>
      <c r="F100" s="98" t="s">
        <v>244</v>
      </c>
    </row>
    <row r="101" spans="1:6" ht="27.75" customHeight="1">
      <c r="A101" s="83">
        <v>44630</v>
      </c>
      <c r="B101" s="47" t="s">
        <v>241</v>
      </c>
      <c r="C101" s="135"/>
      <c r="D101" s="124"/>
      <c r="E101" s="127">
        <v>31</v>
      </c>
      <c r="F101" s="98" t="s">
        <v>42</v>
      </c>
    </row>
    <row r="102" spans="1:6" ht="30" customHeight="1">
      <c r="A102" s="83">
        <v>44631</v>
      </c>
      <c r="B102" s="130" t="s">
        <v>242</v>
      </c>
      <c r="C102" s="135"/>
      <c r="D102" s="124"/>
      <c r="E102" s="127">
        <v>200000</v>
      </c>
      <c r="F102" s="98" t="s">
        <v>247</v>
      </c>
    </row>
    <row r="103" spans="1:6" ht="48" customHeight="1">
      <c r="A103" s="83">
        <v>44631</v>
      </c>
      <c r="B103" s="130" t="s">
        <v>243</v>
      </c>
      <c r="C103" s="135"/>
      <c r="D103" s="124"/>
      <c r="E103" s="127">
        <v>8050</v>
      </c>
      <c r="F103" s="98" t="s">
        <v>244</v>
      </c>
    </row>
    <row r="104" spans="1:6" ht="27.75" customHeight="1">
      <c r="A104" s="83">
        <v>44636</v>
      </c>
      <c r="B104" s="136" t="s">
        <v>250</v>
      </c>
      <c r="C104" s="135" t="s">
        <v>251</v>
      </c>
      <c r="D104" s="124" t="s">
        <v>252</v>
      </c>
      <c r="E104" s="127">
        <v>200</v>
      </c>
      <c r="F104" s="98" t="s">
        <v>244</v>
      </c>
    </row>
    <row r="105" spans="1:6" ht="27.75" customHeight="1">
      <c r="A105" s="83">
        <v>44636</v>
      </c>
      <c r="B105" s="15" t="s">
        <v>253</v>
      </c>
      <c r="C105" s="135" t="s">
        <v>254</v>
      </c>
      <c r="D105" s="124" t="s">
        <v>255</v>
      </c>
      <c r="E105" s="127">
        <v>500</v>
      </c>
      <c r="F105" s="98" t="s">
        <v>244</v>
      </c>
    </row>
    <row r="106" spans="1:6" ht="27.75" customHeight="1">
      <c r="A106" s="83">
        <v>44636</v>
      </c>
      <c r="B106" s="130" t="s">
        <v>165</v>
      </c>
      <c r="C106" s="135"/>
      <c r="D106" s="124"/>
      <c r="E106" s="127">
        <v>21150</v>
      </c>
      <c r="F106" s="98" t="s">
        <v>244</v>
      </c>
    </row>
    <row r="107" spans="1:6" ht="27.75" customHeight="1">
      <c r="A107" s="83">
        <v>44636</v>
      </c>
      <c r="B107" s="130" t="s">
        <v>165</v>
      </c>
      <c r="C107" s="135"/>
      <c r="D107" s="124"/>
      <c r="E107" s="127">
        <f>25000-E106</f>
        <v>3850</v>
      </c>
      <c r="F107" s="98" t="s">
        <v>256</v>
      </c>
    </row>
    <row r="108" spans="1:6" ht="27.75" customHeight="1">
      <c r="A108" s="83">
        <v>44637</v>
      </c>
      <c r="B108" s="130" t="s">
        <v>260</v>
      </c>
      <c r="C108" s="135" t="s">
        <v>261</v>
      </c>
      <c r="D108" s="124" t="s">
        <v>262</v>
      </c>
      <c r="E108" s="127">
        <v>200</v>
      </c>
      <c r="F108" s="98" t="s">
        <v>256</v>
      </c>
    </row>
    <row r="109" spans="1:6" ht="27.75" customHeight="1">
      <c r="A109" s="83">
        <v>44637</v>
      </c>
      <c r="B109" s="130" t="s">
        <v>72</v>
      </c>
      <c r="C109" s="135"/>
      <c r="D109" s="124"/>
      <c r="E109" s="127">
        <v>1000</v>
      </c>
      <c r="F109" s="98" t="s">
        <v>256</v>
      </c>
    </row>
    <row r="110" spans="1:6" ht="27.75" customHeight="1">
      <c r="A110" s="83">
        <v>44637</v>
      </c>
      <c r="B110" s="130" t="s">
        <v>72</v>
      </c>
      <c r="C110" s="135"/>
      <c r="D110" s="124"/>
      <c r="E110" s="127">
        <v>2000</v>
      </c>
      <c r="F110" s="98" t="s">
        <v>256</v>
      </c>
    </row>
    <row r="111" spans="1:6" ht="27.75" customHeight="1">
      <c r="A111" s="83">
        <v>44637</v>
      </c>
      <c r="B111" s="130" t="s">
        <v>72</v>
      </c>
      <c r="C111" s="135"/>
      <c r="D111" s="124"/>
      <c r="E111" s="127">
        <v>2000</v>
      </c>
      <c r="F111" s="98" t="s">
        <v>256</v>
      </c>
    </row>
    <row r="112" spans="1:6" ht="27.75" customHeight="1">
      <c r="A112" s="83">
        <v>44637</v>
      </c>
      <c r="B112" s="130" t="s">
        <v>263</v>
      </c>
      <c r="C112" s="135"/>
      <c r="D112" s="124"/>
      <c r="E112" s="127">
        <v>22817</v>
      </c>
      <c r="F112" s="98" t="s">
        <v>256</v>
      </c>
    </row>
    <row r="113" spans="1:6" ht="27.75" customHeight="1">
      <c r="A113" s="83">
        <v>44638</v>
      </c>
      <c r="B113" s="130" t="s">
        <v>264</v>
      </c>
      <c r="C113" s="135" t="s">
        <v>265</v>
      </c>
      <c r="D113" s="124" t="s">
        <v>266</v>
      </c>
      <c r="E113" s="127">
        <v>45</v>
      </c>
      <c r="F113" s="98" t="s">
        <v>256</v>
      </c>
    </row>
    <row r="114" spans="1:6" ht="27.75" customHeight="1">
      <c r="A114" s="83">
        <v>44638</v>
      </c>
      <c r="B114" s="130" t="s">
        <v>267</v>
      </c>
      <c r="C114" s="135"/>
      <c r="D114" s="124"/>
      <c r="E114" s="127">
        <v>9400</v>
      </c>
      <c r="F114" s="98" t="s">
        <v>256</v>
      </c>
    </row>
    <row r="115" spans="1:6" ht="27.75" customHeight="1">
      <c r="A115" s="83">
        <v>44639</v>
      </c>
      <c r="B115" s="130" t="s">
        <v>268</v>
      </c>
      <c r="C115" s="135"/>
      <c r="D115" s="124"/>
      <c r="E115" s="127">
        <v>400</v>
      </c>
      <c r="F115" s="98" t="s">
        <v>256</v>
      </c>
    </row>
    <row r="116" spans="1:6" ht="27.75" customHeight="1">
      <c r="A116" s="83">
        <v>44640</v>
      </c>
      <c r="B116" s="130" t="s">
        <v>269</v>
      </c>
      <c r="C116" s="135"/>
      <c r="D116" s="124"/>
      <c r="E116" s="127">
        <v>700</v>
      </c>
      <c r="F116" s="98" t="s">
        <v>256</v>
      </c>
    </row>
    <row r="117" spans="1:6" ht="27.75" customHeight="1">
      <c r="A117" s="83">
        <v>44641</v>
      </c>
      <c r="B117" s="47" t="s">
        <v>270</v>
      </c>
      <c r="C117" s="135"/>
      <c r="D117" s="124"/>
      <c r="E117" s="127">
        <v>100</v>
      </c>
      <c r="F117" s="98" t="s">
        <v>42</v>
      </c>
    </row>
    <row r="118" spans="1:6" ht="27.75" customHeight="1">
      <c r="A118" s="83">
        <v>44641</v>
      </c>
      <c r="B118" s="130" t="s">
        <v>271</v>
      </c>
      <c r="C118" s="135"/>
      <c r="D118" s="124"/>
      <c r="E118" s="127">
        <v>1000</v>
      </c>
      <c r="F118" s="98" t="s">
        <v>256</v>
      </c>
    </row>
    <row r="119" spans="1:6" ht="27.75" customHeight="1">
      <c r="A119" s="83">
        <v>44642</v>
      </c>
      <c r="B119" s="130" t="s">
        <v>260</v>
      </c>
      <c r="C119" s="135" t="s">
        <v>261</v>
      </c>
      <c r="D119" s="124" t="s">
        <v>262</v>
      </c>
      <c r="E119" s="127">
        <v>100</v>
      </c>
      <c r="F119" s="98" t="s">
        <v>256</v>
      </c>
    </row>
    <row r="120" spans="1:6" ht="27.75" customHeight="1">
      <c r="A120" s="83">
        <v>44642</v>
      </c>
      <c r="B120" s="130" t="s">
        <v>272</v>
      </c>
      <c r="C120" s="135"/>
      <c r="D120" s="124"/>
      <c r="E120" s="127">
        <v>1000</v>
      </c>
      <c r="F120" s="98" t="s">
        <v>256</v>
      </c>
    </row>
    <row r="121" spans="1:6" ht="27.75" customHeight="1">
      <c r="A121" s="83">
        <v>44643</v>
      </c>
      <c r="B121" s="130" t="s">
        <v>273</v>
      </c>
      <c r="C121" s="135" t="s">
        <v>274</v>
      </c>
      <c r="D121" s="124" t="s">
        <v>275</v>
      </c>
      <c r="E121" s="127">
        <v>1000</v>
      </c>
      <c r="F121" s="98" t="s">
        <v>256</v>
      </c>
    </row>
    <row r="122" spans="1:6" ht="27.75" customHeight="1">
      <c r="A122" s="83">
        <v>44643</v>
      </c>
      <c r="B122" s="130" t="s">
        <v>276</v>
      </c>
      <c r="C122" s="135" t="s">
        <v>277</v>
      </c>
      <c r="D122" s="124" t="s">
        <v>278</v>
      </c>
      <c r="E122" s="127">
        <v>1000</v>
      </c>
      <c r="F122" s="98" t="s">
        <v>256</v>
      </c>
    </row>
    <row r="123" spans="1:6" ht="27.75" customHeight="1">
      <c r="A123" s="83">
        <v>44643</v>
      </c>
      <c r="B123" s="15" t="s">
        <v>279</v>
      </c>
      <c r="C123" s="135"/>
      <c r="D123" s="124"/>
      <c r="E123" s="127">
        <v>1080</v>
      </c>
      <c r="F123" s="98" t="s">
        <v>256</v>
      </c>
    </row>
    <row r="124" spans="1:6" ht="27.75" customHeight="1">
      <c r="A124" s="83">
        <v>44643</v>
      </c>
      <c r="B124" s="130" t="s">
        <v>72</v>
      </c>
      <c r="C124" s="135"/>
      <c r="D124" s="124"/>
      <c r="E124" s="127">
        <v>2000</v>
      </c>
      <c r="F124" s="98" t="s">
        <v>280</v>
      </c>
    </row>
    <row r="125" spans="1:6" ht="27.75" customHeight="1">
      <c r="A125" s="83">
        <v>44643</v>
      </c>
      <c r="B125" s="130" t="s">
        <v>281</v>
      </c>
      <c r="C125" s="135"/>
      <c r="D125" s="124"/>
      <c r="E125" s="127">
        <v>57600</v>
      </c>
      <c r="F125" s="98" t="s">
        <v>256</v>
      </c>
    </row>
    <row r="126" spans="1:6" ht="50.25" customHeight="1">
      <c r="A126" s="83">
        <v>44644</v>
      </c>
      <c r="B126" s="130" t="s">
        <v>294</v>
      </c>
      <c r="C126" s="135"/>
      <c r="D126" s="124"/>
      <c r="E126" s="127">
        <v>10100</v>
      </c>
      <c r="F126" s="98" t="s">
        <v>256</v>
      </c>
    </row>
    <row r="127" spans="1:6" ht="46.5" customHeight="1">
      <c r="A127" s="83">
        <v>44644</v>
      </c>
      <c r="B127" s="130" t="s">
        <v>295</v>
      </c>
      <c r="C127" s="135"/>
      <c r="D127" s="124"/>
      <c r="E127" s="127">
        <v>6800</v>
      </c>
      <c r="F127" s="98" t="s">
        <v>256</v>
      </c>
    </row>
    <row r="128" spans="1:6" ht="46.5" customHeight="1">
      <c r="A128" s="83">
        <v>44644</v>
      </c>
      <c r="B128" s="130" t="s">
        <v>296</v>
      </c>
      <c r="C128" s="135"/>
      <c r="D128" s="124"/>
      <c r="E128" s="127">
        <v>1985</v>
      </c>
      <c r="F128" s="98" t="s">
        <v>256</v>
      </c>
    </row>
    <row r="129" spans="1:6" ht="27.75" customHeight="1">
      <c r="A129" s="83">
        <v>44644</v>
      </c>
      <c r="B129" s="130" t="s">
        <v>297</v>
      </c>
      <c r="C129" s="135"/>
      <c r="D129" s="124"/>
      <c r="E129" s="127">
        <v>9200</v>
      </c>
      <c r="F129" s="98" t="s">
        <v>256</v>
      </c>
    </row>
    <row r="130" spans="1:6" ht="27.75" customHeight="1">
      <c r="A130" s="83">
        <v>44645</v>
      </c>
      <c r="B130" s="15" t="s">
        <v>298</v>
      </c>
      <c r="C130" s="135"/>
      <c r="D130" s="124"/>
      <c r="E130" s="127">
        <v>200</v>
      </c>
      <c r="F130" s="98" t="s">
        <v>127</v>
      </c>
    </row>
    <row r="131" spans="1:6" ht="27.75" customHeight="1">
      <c r="A131" s="83">
        <v>44645</v>
      </c>
      <c r="B131" s="130" t="s">
        <v>299</v>
      </c>
      <c r="C131" s="135"/>
      <c r="D131" s="124"/>
      <c r="E131" s="127">
        <v>1700</v>
      </c>
      <c r="F131" s="98" t="s">
        <v>256</v>
      </c>
    </row>
    <row r="132" spans="1:6" ht="27.75" customHeight="1">
      <c r="A132" s="83">
        <v>44646</v>
      </c>
      <c r="B132" s="130" t="s">
        <v>300</v>
      </c>
      <c r="C132" s="135"/>
      <c r="D132" s="124"/>
      <c r="E132" s="127">
        <v>546</v>
      </c>
      <c r="F132" s="98" t="s">
        <v>280</v>
      </c>
    </row>
    <row r="133" spans="1:6" ht="27.75" customHeight="1">
      <c r="A133" s="83">
        <v>44646</v>
      </c>
      <c r="B133" s="130" t="s">
        <v>300</v>
      </c>
      <c r="C133" s="135"/>
      <c r="D133" s="124"/>
      <c r="E133" s="127">
        <v>11</v>
      </c>
      <c r="F133" s="98" t="s">
        <v>256</v>
      </c>
    </row>
    <row r="134" spans="1:6" ht="27.75" customHeight="1">
      <c r="A134" s="83">
        <v>44647</v>
      </c>
      <c r="B134" s="130" t="s">
        <v>301</v>
      </c>
      <c r="C134" s="135"/>
      <c r="D134" s="124"/>
      <c r="E134" s="127">
        <v>12</v>
      </c>
      <c r="F134" s="98" t="s">
        <v>280</v>
      </c>
    </row>
    <row r="135" spans="1:6" ht="27.75" customHeight="1">
      <c r="A135" s="83">
        <v>44647</v>
      </c>
      <c r="B135" s="130" t="s">
        <v>301</v>
      </c>
      <c r="C135" s="135"/>
      <c r="D135" s="124"/>
      <c r="E135" s="127">
        <v>12</v>
      </c>
      <c r="F135" s="98" t="s">
        <v>256</v>
      </c>
    </row>
    <row r="136" spans="1:6" ht="27.75" customHeight="1">
      <c r="A136" s="83">
        <v>44647</v>
      </c>
      <c r="B136" s="130" t="s">
        <v>301</v>
      </c>
      <c r="C136" s="135"/>
      <c r="D136" s="124"/>
      <c r="E136" s="127">
        <v>12</v>
      </c>
      <c r="F136" s="98" t="s">
        <v>42</v>
      </c>
    </row>
    <row r="137" spans="1:6" ht="27.75" customHeight="1">
      <c r="A137" s="83">
        <v>44647</v>
      </c>
      <c r="B137" s="130" t="s">
        <v>301</v>
      </c>
      <c r="C137" s="135"/>
      <c r="D137" s="124"/>
      <c r="E137" s="127">
        <v>12</v>
      </c>
      <c r="F137" s="98" t="s">
        <v>284</v>
      </c>
    </row>
    <row r="138" spans="1:6" ht="27.75" customHeight="1">
      <c r="A138" s="83">
        <v>44648</v>
      </c>
      <c r="B138" s="130" t="s">
        <v>302</v>
      </c>
      <c r="C138" s="135"/>
      <c r="D138" s="124"/>
      <c r="E138" s="127">
        <v>100</v>
      </c>
      <c r="F138" s="98" t="s">
        <v>280</v>
      </c>
    </row>
    <row r="139" spans="1:6" ht="27.75" customHeight="1">
      <c r="A139" s="83">
        <v>44650</v>
      </c>
      <c r="B139" s="130" t="s">
        <v>303</v>
      </c>
      <c r="C139" s="135"/>
      <c r="D139" s="124"/>
      <c r="E139" s="127">
        <v>1000</v>
      </c>
      <c r="F139" s="98" t="s">
        <v>280</v>
      </c>
    </row>
    <row r="140" spans="1:6" ht="27.75" customHeight="1">
      <c r="A140" s="83">
        <v>44652</v>
      </c>
      <c r="B140" s="130" t="s">
        <v>72</v>
      </c>
      <c r="C140" s="135"/>
      <c r="D140" s="124"/>
      <c r="E140" s="127">
        <v>2000</v>
      </c>
      <c r="F140" s="98" t="s">
        <v>280</v>
      </c>
    </row>
    <row r="141" spans="1:6" ht="27.75" customHeight="1">
      <c r="A141" s="83">
        <v>44652</v>
      </c>
      <c r="B141" s="130" t="s">
        <v>72</v>
      </c>
      <c r="C141" s="135"/>
      <c r="D141" s="124"/>
      <c r="E141" s="127">
        <v>3000</v>
      </c>
      <c r="F141" s="98" t="s">
        <v>280</v>
      </c>
    </row>
    <row r="142" spans="1:6" ht="27.75" customHeight="1">
      <c r="A142" s="83">
        <v>44653</v>
      </c>
      <c r="B142" s="130" t="s">
        <v>307</v>
      </c>
      <c r="C142" s="135"/>
      <c r="D142" s="124"/>
      <c r="E142" s="127">
        <v>100</v>
      </c>
      <c r="F142" s="98" t="s">
        <v>280</v>
      </c>
    </row>
    <row r="143" spans="1:6" ht="27.75" customHeight="1">
      <c r="A143" s="83">
        <v>44653</v>
      </c>
      <c r="B143" s="130" t="s">
        <v>308</v>
      </c>
      <c r="C143" s="135"/>
      <c r="D143" s="124"/>
      <c r="E143" s="127">
        <v>500</v>
      </c>
      <c r="F143" s="98" t="s">
        <v>280</v>
      </c>
    </row>
    <row r="144" spans="1:6" ht="27.75" customHeight="1">
      <c r="A144" s="83">
        <v>44654</v>
      </c>
      <c r="B144" s="130" t="s">
        <v>309</v>
      </c>
      <c r="C144" s="135"/>
      <c r="D144" s="124"/>
      <c r="E144" s="127">
        <v>200</v>
      </c>
      <c r="F144" s="98" t="s">
        <v>280</v>
      </c>
    </row>
    <row r="145" spans="1:6" ht="27.75" customHeight="1">
      <c r="A145" s="83">
        <v>44655</v>
      </c>
      <c r="B145" s="130" t="s">
        <v>53</v>
      </c>
      <c r="C145" s="135" t="s">
        <v>54</v>
      </c>
      <c r="D145" s="124" t="s">
        <v>46</v>
      </c>
      <c r="E145" s="127">
        <v>1000</v>
      </c>
      <c r="F145" s="98" t="s">
        <v>280</v>
      </c>
    </row>
    <row r="146" spans="1:6" ht="27.75" customHeight="1">
      <c r="A146" s="83">
        <v>44656</v>
      </c>
      <c r="B146" s="130" t="s">
        <v>310</v>
      </c>
      <c r="C146" s="135"/>
      <c r="D146" s="124"/>
      <c r="E146" s="127">
        <v>500</v>
      </c>
      <c r="F146" s="98" t="s">
        <v>280</v>
      </c>
    </row>
    <row r="147" spans="1:6" ht="27.75" customHeight="1">
      <c r="A147" s="83">
        <v>44658</v>
      </c>
      <c r="B147" s="130" t="s">
        <v>313</v>
      </c>
      <c r="C147" s="135" t="s">
        <v>311</v>
      </c>
      <c r="D147" s="124" t="s">
        <v>312</v>
      </c>
      <c r="E147" s="127">
        <v>500</v>
      </c>
      <c r="F147" s="98" t="s">
        <v>280</v>
      </c>
    </row>
    <row r="148" spans="1:6" ht="27.75" customHeight="1">
      <c r="A148" s="83">
        <v>44659</v>
      </c>
      <c r="B148" s="130" t="s">
        <v>72</v>
      </c>
      <c r="C148" s="135"/>
      <c r="D148" s="124"/>
      <c r="E148" s="127">
        <v>5000</v>
      </c>
      <c r="F148" s="98" t="s">
        <v>314</v>
      </c>
    </row>
    <row r="149" spans="1:6" ht="27.75" customHeight="1">
      <c r="A149" s="83">
        <v>44659</v>
      </c>
      <c r="B149" s="130" t="s">
        <v>315</v>
      </c>
      <c r="C149" s="135"/>
      <c r="D149" s="124"/>
      <c r="E149" s="127">
        <v>950</v>
      </c>
      <c r="F149" s="98" t="s">
        <v>314</v>
      </c>
    </row>
    <row r="150" spans="1:6" ht="27.75" customHeight="1">
      <c r="A150" s="83">
        <v>44660</v>
      </c>
      <c r="B150" s="130" t="s">
        <v>316</v>
      </c>
      <c r="C150" s="135" t="s">
        <v>212</v>
      </c>
      <c r="D150" s="124" t="s">
        <v>317</v>
      </c>
      <c r="E150" s="127">
        <v>30</v>
      </c>
      <c r="F150" s="98" t="s">
        <v>280</v>
      </c>
    </row>
    <row r="151" spans="1:6" ht="27.75" customHeight="1">
      <c r="A151" s="83">
        <v>44660</v>
      </c>
      <c r="B151" s="130" t="s">
        <v>318</v>
      </c>
      <c r="C151" s="135"/>
      <c r="D151" s="124"/>
      <c r="E151" s="127">
        <v>3500</v>
      </c>
      <c r="F151" s="98" t="s">
        <v>280</v>
      </c>
    </row>
    <row r="152" spans="1:6" ht="27.75" customHeight="1">
      <c r="A152" s="83">
        <v>44660</v>
      </c>
      <c r="B152" s="130" t="s">
        <v>318</v>
      </c>
      <c r="C152" s="135"/>
      <c r="D152" s="124"/>
      <c r="E152" s="127">
        <f>9600-E151</f>
        <v>6100</v>
      </c>
      <c r="F152" s="98" t="s">
        <v>314</v>
      </c>
    </row>
    <row r="153" spans="1:6" ht="27.75" customHeight="1">
      <c r="A153" s="83">
        <v>44661</v>
      </c>
      <c r="B153" s="130" t="s">
        <v>319</v>
      </c>
      <c r="C153" s="135"/>
      <c r="D153" s="124"/>
      <c r="E153" s="127">
        <v>3000</v>
      </c>
      <c r="F153" s="98" t="s">
        <v>280</v>
      </c>
    </row>
    <row r="154" spans="1:6" ht="27.75" customHeight="1">
      <c r="A154" s="83">
        <v>44661</v>
      </c>
      <c r="B154" s="130" t="s">
        <v>320</v>
      </c>
      <c r="C154" s="135"/>
      <c r="D154" s="124"/>
      <c r="E154" s="127">
        <v>4000</v>
      </c>
      <c r="F154" s="98" t="s">
        <v>314</v>
      </c>
    </row>
    <row r="155" spans="1:6" ht="27.75" customHeight="1">
      <c r="A155" s="83">
        <v>44662</v>
      </c>
      <c r="B155" s="130" t="s">
        <v>324</v>
      </c>
      <c r="C155" s="135" t="s">
        <v>325</v>
      </c>
      <c r="D155" s="124" t="s">
        <v>266</v>
      </c>
      <c r="E155" s="127">
        <v>100</v>
      </c>
      <c r="F155" s="98" t="s">
        <v>280</v>
      </c>
    </row>
    <row r="156" spans="1:6" ht="27.75" customHeight="1">
      <c r="A156" s="83">
        <v>44662</v>
      </c>
      <c r="B156" s="15" t="s">
        <v>326</v>
      </c>
      <c r="C156" s="135"/>
      <c r="D156" s="124"/>
      <c r="E156" s="127">
        <v>1000</v>
      </c>
      <c r="F156" s="98" t="s">
        <v>280</v>
      </c>
    </row>
    <row r="157" spans="1:6" ht="27.75" customHeight="1">
      <c r="A157" s="83">
        <v>44662</v>
      </c>
      <c r="B157" s="130" t="s">
        <v>165</v>
      </c>
      <c r="C157" s="135"/>
      <c r="D157" s="124"/>
      <c r="E157" s="127">
        <v>12500</v>
      </c>
      <c r="F157" s="98" t="s">
        <v>314</v>
      </c>
    </row>
    <row r="158" spans="1:6" ht="27.75" customHeight="1">
      <c r="A158" s="83">
        <v>44663</v>
      </c>
      <c r="B158" s="130" t="s">
        <v>327</v>
      </c>
      <c r="C158" s="135"/>
      <c r="D158" s="124"/>
      <c r="E158" s="127">
        <v>500</v>
      </c>
      <c r="F158" s="98" t="s">
        <v>280</v>
      </c>
    </row>
    <row r="159" spans="1:6" ht="27.75" customHeight="1">
      <c r="A159" s="83">
        <v>44664</v>
      </c>
      <c r="B159" s="130" t="s">
        <v>328</v>
      </c>
      <c r="C159" s="135"/>
      <c r="D159" s="124"/>
      <c r="E159" s="127">
        <v>1300</v>
      </c>
      <c r="F159" s="98" t="s">
        <v>280</v>
      </c>
    </row>
    <row r="160" spans="1:6" ht="27.75" customHeight="1">
      <c r="A160" s="83">
        <v>44665</v>
      </c>
      <c r="B160" s="130" t="s">
        <v>329</v>
      </c>
      <c r="C160" s="135"/>
      <c r="D160" s="124"/>
      <c r="E160" s="127">
        <v>700</v>
      </c>
      <c r="F160" s="98" t="s">
        <v>280</v>
      </c>
    </row>
    <row r="161" spans="1:6" ht="27.75" customHeight="1">
      <c r="A161" s="83">
        <v>44666</v>
      </c>
      <c r="B161" s="130" t="s">
        <v>330</v>
      </c>
      <c r="C161" s="135"/>
      <c r="D161" s="124"/>
      <c r="E161" s="127">
        <v>200</v>
      </c>
      <c r="F161" s="98" t="s">
        <v>280</v>
      </c>
    </row>
    <row r="162" spans="1:6" ht="27.75" customHeight="1">
      <c r="A162" s="83">
        <v>44667</v>
      </c>
      <c r="B162" s="130" t="s">
        <v>331</v>
      </c>
      <c r="C162" s="135"/>
      <c r="D162" s="124"/>
      <c r="E162" s="127">
        <v>500</v>
      </c>
      <c r="F162" s="98" t="s">
        <v>280</v>
      </c>
    </row>
    <row r="163" spans="1:6" ht="27.75" customHeight="1">
      <c r="A163" s="83">
        <v>44668</v>
      </c>
      <c r="B163" s="130" t="s">
        <v>332</v>
      </c>
      <c r="C163" s="135"/>
      <c r="D163" s="124"/>
      <c r="E163" s="127">
        <v>500</v>
      </c>
      <c r="F163" s="98" t="s">
        <v>127</v>
      </c>
    </row>
    <row r="164" spans="1:6" ht="27.75" customHeight="1">
      <c r="A164" s="83">
        <v>44670</v>
      </c>
      <c r="B164" s="130" t="s">
        <v>333</v>
      </c>
      <c r="C164" s="135"/>
      <c r="D164" s="124"/>
      <c r="E164" s="127">
        <v>1000</v>
      </c>
      <c r="F164" s="98" t="s">
        <v>280</v>
      </c>
    </row>
    <row r="165" spans="1:6" ht="27.75" customHeight="1">
      <c r="A165" s="83">
        <v>44671</v>
      </c>
      <c r="B165" s="130" t="s">
        <v>334</v>
      </c>
      <c r="C165" s="135"/>
      <c r="D165" s="124"/>
      <c r="E165" s="127">
        <v>500</v>
      </c>
      <c r="F165" s="98" t="s">
        <v>337</v>
      </c>
    </row>
    <row r="166" spans="1:6" ht="27.75" customHeight="1">
      <c r="A166" s="83">
        <v>44671</v>
      </c>
      <c r="B166" s="130" t="s">
        <v>308</v>
      </c>
      <c r="C166" s="135"/>
      <c r="D166" s="124"/>
      <c r="E166" s="127">
        <v>500</v>
      </c>
      <c r="F166" s="98" t="s">
        <v>280</v>
      </c>
    </row>
    <row r="167" spans="1:6" ht="27.75" customHeight="1">
      <c r="A167" s="83">
        <v>44671</v>
      </c>
      <c r="B167" s="130" t="s">
        <v>383</v>
      </c>
      <c r="C167" s="135"/>
      <c r="D167" s="124"/>
      <c r="E167" s="127">
        <v>35.34</v>
      </c>
      <c r="F167" s="98" t="s">
        <v>280</v>
      </c>
    </row>
    <row r="168" spans="1:6" ht="27.75" customHeight="1">
      <c r="A168" s="83">
        <v>44674</v>
      </c>
      <c r="B168" s="130" t="s">
        <v>338</v>
      </c>
      <c r="C168" s="135"/>
      <c r="D168" s="124"/>
      <c r="E168" s="127">
        <v>300</v>
      </c>
      <c r="F168" s="98" t="s">
        <v>337</v>
      </c>
    </row>
    <row r="169" spans="1:6" ht="27.75" customHeight="1">
      <c r="A169" s="83">
        <v>44676</v>
      </c>
      <c r="B169" s="130" t="s">
        <v>339</v>
      </c>
      <c r="C169" s="135"/>
      <c r="D169" s="124"/>
      <c r="E169" s="127">
        <v>200</v>
      </c>
      <c r="F169" s="98" t="s">
        <v>337</v>
      </c>
    </row>
    <row r="170" spans="1:6" ht="27.75" customHeight="1">
      <c r="A170" s="83">
        <v>44676</v>
      </c>
      <c r="B170" s="130" t="s">
        <v>340</v>
      </c>
      <c r="C170" s="135"/>
      <c r="D170" s="124"/>
      <c r="E170" s="127">
        <v>15000</v>
      </c>
      <c r="F170" s="98" t="s">
        <v>280</v>
      </c>
    </row>
    <row r="171" spans="1:6" ht="27.75" customHeight="1">
      <c r="A171" s="83">
        <v>44677</v>
      </c>
      <c r="B171" s="130" t="s">
        <v>342</v>
      </c>
      <c r="C171" s="135"/>
      <c r="D171" s="124"/>
      <c r="E171" s="127">
        <v>300</v>
      </c>
      <c r="F171" s="98" t="s">
        <v>337</v>
      </c>
    </row>
    <row r="172" spans="1:6" ht="27.75" customHeight="1">
      <c r="A172" s="83">
        <v>44678</v>
      </c>
      <c r="B172" s="130" t="s">
        <v>343</v>
      </c>
      <c r="C172" s="135"/>
      <c r="D172" s="124"/>
      <c r="E172" s="127">
        <v>1000</v>
      </c>
      <c r="F172" s="98" t="s">
        <v>337</v>
      </c>
    </row>
    <row r="173" spans="1:6" ht="27.75" customHeight="1">
      <c r="A173" s="83">
        <v>44678</v>
      </c>
      <c r="B173" s="130" t="s">
        <v>72</v>
      </c>
      <c r="C173" s="135"/>
      <c r="D173" s="124"/>
      <c r="E173" s="127">
        <v>5000</v>
      </c>
      <c r="F173" s="98" t="s">
        <v>337</v>
      </c>
    </row>
    <row r="174" spans="1:6" ht="27.75" customHeight="1">
      <c r="A174" s="83">
        <v>44678</v>
      </c>
      <c r="B174" s="130" t="s">
        <v>72</v>
      </c>
      <c r="C174" s="135"/>
      <c r="D174" s="124"/>
      <c r="E174" s="127">
        <v>5000</v>
      </c>
      <c r="F174" s="98" t="s">
        <v>345</v>
      </c>
    </row>
    <row r="175" spans="1:6" ht="27.75" customHeight="1">
      <c r="A175" s="83">
        <v>44680</v>
      </c>
      <c r="B175" s="130" t="s">
        <v>344</v>
      </c>
      <c r="C175" s="135"/>
      <c r="D175" s="124"/>
      <c r="E175" s="127">
        <v>100</v>
      </c>
      <c r="F175" s="98" t="s">
        <v>280</v>
      </c>
    </row>
    <row r="176" spans="1:6" ht="27.75" customHeight="1">
      <c r="A176" s="83">
        <v>44681</v>
      </c>
      <c r="B176" s="130" t="s">
        <v>346</v>
      </c>
      <c r="C176" s="135"/>
      <c r="D176" s="124"/>
      <c r="E176" s="127">
        <v>2400</v>
      </c>
      <c r="F176" s="98" t="s">
        <v>345</v>
      </c>
    </row>
    <row r="177" spans="1:6" ht="27.75" customHeight="1">
      <c r="A177" s="83">
        <v>44681</v>
      </c>
      <c r="B177" s="130" t="s">
        <v>346</v>
      </c>
      <c r="C177" s="135"/>
      <c r="D177" s="124"/>
      <c r="E177" s="127">
        <v>400</v>
      </c>
      <c r="F177" s="98" t="s">
        <v>280</v>
      </c>
    </row>
    <row r="178" spans="1:6" ht="27.75" customHeight="1">
      <c r="A178" s="83">
        <v>44681</v>
      </c>
      <c r="B178" s="130" t="s">
        <v>346</v>
      </c>
      <c r="C178" s="135"/>
      <c r="D178" s="124"/>
      <c r="E178" s="127">
        <v>8000</v>
      </c>
      <c r="F178" s="98" t="s">
        <v>347</v>
      </c>
    </row>
    <row r="179" spans="1:6" ht="27.75" customHeight="1">
      <c r="A179" s="83">
        <v>44681</v>
      </c>
      <c r="B179" s="130" t="s">
        <v>346</v>
      </c>
      <c r="C179" s="135"/>
      <c r="D179" s="124"/>
      <c r="E179" s="127">
        <v>5000</v>
      </c>
      <c r="F179" s="98" t="s">
        <v>337</v>
      </c>
    </row>
    <row r="180" spans="1:6" ht="27.75" customHeight="1">
      <c r="A180" s="83">
        <v>44682</v>
      </c>
      <c r="B180" s="130" t="s">
        <v>350</v>
      </c>
      <c r="C180" s="135"/>
      <c r="D180" s="124"/>
      <c r="E180" s="127">
        <v>4500</v>
      </c>
      <c r="F180" s="98" t="s">
        <v>280</v>
      </c>
    </row>
    <row r="181" spans="1:6" ht="27.75" customHeight="1">
      <c r="A181" s="83">
        <v>44682</v>
      </c>
      <c r="B181" s="130" t="s">
        <v>350</v>
      </c>
      <c r="C181" s="135"/>
      <c r="D181" s="124"/>
      <c r="E181" s="127">
        <v>300</v>
      </c>
      <c r="F181" s="98" t="s">
        <v>347</v>
      </c>
    </row>
    <row r="182" spans="1:6" ht="27.75" customHeight="1">
      <c r="A182" s="83">
        <v>44682</v>
      </c>
      <c r="B182" s="130" t="s">
        <v>350</v>
      </c>
      <c r="C182" s="135"/>
      <c r="D182" s="124"/>
      <c r="E182" s="127">
        <v>3450</v>
      </c>
      <c r="F182" s="98" t="s">
        <v>345</v>
      </c>
    </row>
    <row r="183" spans="1:6" ht="27.75" customHeight="1">
      <c r="A183" s="83">
        <v>44684</v>
      </c>
      <c r="B183" s="130" t="s">
        <v>351</v>
      </c>
      <c r="C183" s="135"/>
      <c r="D183" s="124"/>
      <c r="E183" s="127">
        <v>500</v>
      </c>
      <c r="F183" s="98" t="s">
        <v>347</v>
      </c>
    </row>
    <row r="184" spans="1:6" ht="27.75" customHeight="1">
      <c r="A184" s="83">
        <v>44684</v>
      </c>
      <c r="B184" s="130" t="s">
        <v>351</v>
      </c>
      <c r="C184" s="135"/>
      <c r="D184" s="124"/>
      <c r="E184" s="127">
        <v>500</v>
      </c>
      <c r="F184" s="98" t="s">
        <v>345</v>
      </c>
    </row>
    <row r="185" spans="1:6" ht="27.75" customHeight="1">
      <c r="A185" s="83">
        <v>44685</v>
      </c>
      <c r="B185" s="130" t="s">
        <v>352</v>
      </c>
      <c r="C185" s="135"/>
      <c r="D185" s="124"/>
      <c r="E185" s="127">
        <v>500</v>
      </c>
      <c r="F185" s="98" t="s">
        <v>345</v>
      </c>
    </row>
    <row r="186" spans="1:6" ht="27.75" customHeight="1">
      <c r="A186" s="83">
        <v>44685</v>
      </c>
      <c r="B186" s="130" t="s">
        <v>162</v>
      </c>
      <c r="C186" s="135"/>
      <c r="D186" s="124"/>
      <c r="E186" s="127">
        <v>1000</v>
      </c>
      <c r="F186" s="98" t="s">
        <v>280</v>
      </c>
    </row>
    <row r="187" spans="1:6" ht="27.75" customHeight="1">
      <c r="A187" s="83">
        <v>44685</v>
      </c>
      <c r="B187" s="130" t="s">
        <v>353</v>
      </c>
      <c r="C187" s="135"/>
      <c r="D187" s="124"/>
      <c r="E187" s="127">
        <v>1600</v>
      </c>
      <c r="F187" s="98" t="s">
        <v>280</v>
      </c>
    </row>
    <row r="188" spans="1:6" ht="27.75" customHeight="1">
      <c r="A188" s="83">
        <v>44685</v>
      </c>
      <c r="B188" s="130" t="s">
        <v>353</v>
      </c>
      <c r="C188" s="135"/>
      <c r="D188" s="124"/>
      <c r="E188" s="127">
        <v>1300</v>
      </c>
      <c r="F188" s="98" t="s">
        <v>347</v>
      </c>
    </row>
    <row r="189" spans="1:6" ht="27.75" customHeight="1">
      <c r="A189" s="83">
        <v>44685</v>
      </c>
      <c r="B189" s="130" t="s">
        <v>353</v>
      </c>
      <c r="C189" s="135"/>
      <c r="D189" s="124"/>
      <c r="E189" s="127">
        <v>300</v>
      </c>
      <c r="F189" s="98" t="s">
        <v>345</v>
      </c>
    </row>
    <row r="190" spans="1:6" ht="27.75" customHeight="1">
      <c r="A190" s="83">
        <v>44686</v>
      </c>
      <c r="B190" s="130" t="s">
        <v>354</v>
      </c>
      <c r="C190" s="135"/>
      <c r="D190" s="124"/>
      <c r="E190" s="127">
        <v>1200</v>
      </c>
      <c r="F190" s="98" t="s">
        <v>347</v>
      </c>
    </row>
    <row r="191" spans="1:6" ht="27.75" customHeight="1">
      <c r="A191" s="83">
        <v>44686</v>
      </c>
      <c r="B191" s="130" t="s">
        <v>354</v>
      </c>
      <c r="C191" s="135"/>
      <c r="D191" s="124"/>
      <c r="E191" s="127">
        <v>400</v>
      </c>
      <c r="F191" s="98" t="s">
        <v>280</v>
      </c>
    </row>
    <row r="192" spans="1:6" ht="27.75" customHeight="1">
      <c r="A192" s="83">
        <v>44686</v>
      </c>
      <c r="B192" s="130" t="s">
        <v>354</v>
      </c>
      <c r="C192" s="135"/>
      <c r="D192" s="124"/>
      <c r="E192" s="127">
        <v>100</v>
      </c>
      <c r="F192" s="98" t="s">
        <v>127</v>
      </c>
    </row>
    <row r="193" spans="1:6" ht="42" customHeight="1">
      <c r="A193" s="83">
        <v>44687</v>
      </c>
      <c r="B193" s="130" t="s">
        <v>363</v>
      </c>
      <c r="C193" s="135"/>
      <c r="D193" s="124"/>
      <c r="E193" s="127">
        <v>10000</v>
      </c>
      <c r="F193" s="98" t="s">
        <v>42</v>
      </c>
    </row>
    <row r="194" spans="1:6" ht="27.75" customHeight="1">
      <c r="A194" s="83">
        <v>44687</v>
      </c>
      <c r="B194" s="130" t="s">
        <v>355</v>
      </c>
      <c r="C194" s="135"/>
      <c r="D194" s="124"/>
      <c r="E194" s="127">
        <v>142454.7</v>
      </c>
      <c r="F194" s="98" t="s">
        <v>280</v>
      </c>
    </row>
    <row r="195" spans="1:6" ht="27.75" customHeight="1">
      <c r="A195" s="83">
        <v>44687</v>
      </c>
      <c r="B195" s="130" t="s">
        <v>356</v>
      </c>
      <c r="C195" s="135"/>
      <c r="D195" s="124"/>
      <c r="E195" s="127">
        <v>1400</v>
      </c>
      <c r="F195" s="98" t="s">
        <v>347</v>
      </c>
    </row>
    <row r="196" spans="1:6" ht="27.75" customHeight="1">
      <c r="A196" s="83">
        <v>44688</v>
      </c>
      <c r="B196" s="130" t="s">
        <v>357</v>
      </c>
      <c r="C196" s="135"/>
      <c r="D196" s="124"/>
      <c r="E196" s="127">
        <v>500</v>
      </c>
      <c r="F196" s="98" t="s">
        <v>347</v>
      </c>
    </row>
    <row r="197" spans="1:6" ht="27.75" customHeight="1">
      <c r="A197" s="83">
        <v>44692</v>
      </c>
      <c r="B197" s="15" t="s">
        <v>358</v>
      </c>
      <c r="C197" s="135"/>
      <c r="D197" s="124"/>
      <c r="E197" s="127">
        <v>100</v>
      </c>
      <c r="F197" s="98" t="s">
        <v>347</v>
      </c>
    </row>
    <row r="198" spans="1:6" ht="27.75" customHeight="1">
      <c r="A198" s="83">
        <v>44692</v>
      </c>
      <c r="B198" s="15" t="s">
        <v>358</v>
      </c>
      <c r="C198" s="135"/>
      <c r="D198" s="124"/>
      <c r="E198" s="127">
        <v>100</v>
      </c>
      <c r="F198" s="98" t="s">
        <v>345</v>
      </c>
    </row>
    <row r="199" spans="1:6" ht="27.75" customHeight="1">
      <c r="A199" s="83">
        <v>44692</v>
      </c>
      <c r="B199" s="15" t="s">
        <v>358</v>
      </c>
      <c r="C199" s="135"/>
      <c r="D199" s="124"/>
      <c r="E199" s="127">
        <v>100</v>
      </c>
      <c r="F199" s="98" t="s">
        <v>337</v>
      </c>
    </row>
    <row r="200" spans="1:6" ht="27.75" customHeight="1">
      <c r="A200" s="83">
        <v>44693</v>
      </c>
      <c r="B200" s="47" t="s">
        <v>365</v>
      </c>
      <c r="C200" s="135"/>
      <c r="D200" s="124"/>
      <c r="E200" s="127">
        <v>31</v>
      </c>
      <c r="F200" s="98" t="s">
        <v>42</v>
      </c>
    </row>
    <row r="201" spans="1:6" ht="27.75" customHeight="1">
      <c r="A201" s="83">
        <v>44694</v>
      </c>
      <c r="B201" s="130" t="s">
        <v>366</v>
      </c>
      <c r="C201" s="135"/>
      <c r="D201" s="124"/>
      <c r="E201" s="127">
        <v>10</v>
      </c>
      <c r="F201" s="98" t="s">
        <v>280</v>
      </c>
    </row>
    <row r="202" spans="1:6" ht="27.75" customHeight="1">
      <c r="A202" s="83">
        <v>44694</v>
      </c>
      <c r="B202" s="130" t="s">
        <v>72</v>
      </c>
      <c r="C202" s="135"/>
      <c r="D202" s="124"/>
      <c r="E202" s="127">
        <v>5000</v>
      </c>
      <c r="F202" s="98" t="s">
        <v>347</v>
      </c>
    </row>
    <row r="203" spans="1:6" ht="27.75" customHeight="1">
      <c r="A203" s="83">
        <v>44696</v>
      </c>
      <c r="B203" s="130" t="s">
        <v>367</v>
      </c>
      <c r="C203" s="135"/>
      <c r="D203" s="124"/>
      <c r="E203" s="127">
        <v>100</v>
      </c>
      <c r="F203" s="98" t="s">
        <v>127</v>
      </c>
    </row>
    <row r="204" spans="1:6" ht="27.75" customHeight="1">
      <c r="A204" s="83">
        <v>44696</v>
      </c>
      <c r="B204" s="130" t="s">
        <v>367</v>
      </c>
      <c r="C204" s="135"/>
      <c r="D204" s="124"/>
      <c r="E204" s="127">
        <v>300</v>
      </c>
      <c r="F204" s="98" t="s">
        <v>280</v>
      </c>
    </row>
    <row r="205" spans="1:6" ht="27.75" customHeight="1">
      <c r="A205" s="83">
        <v>44700</v>
      </c>
      <c r="B205" s="130" t="s">
        <v>372</v>
      </c>
      <c r="C205" s="135"/>
      <c r="D205" s="124"/>
      <c r="E205" s="127">
        <v>21000</v>
      </c>
      <c r="F205" s="98" t="s">
        <v>347</v>
      </c>
    </row>
    <row r="206" spans="1:6" ht="27.75" customHeight="1">
      <c r="A206" s="83">
        <v>44703</v>
      </c>
      <c r="B206" s="130" t="s">
        <v>374</v>
      </c>
      <c r="C206" s="135"/>
      <c r="D206" s="124"/>
      <c r="E206" s="127">
        <v>1000</v>
      </c>
      <c r="F206" s="98" t="s">
        <v>280</v>
      </c>
    </row>
    <row r="207" spans="1:6" ht="48.75" customHeight="1">
      <c r="A207" s="83">
        <v>44703</v>
      </c>
      <c r="B207" s="130" t="s">
        <v>375</v>
      </c>
      <c r="C207" s="135"/>
      <c r="D207" s="124"/>
      <c r="E207" s="127">
        <v>8400</v>
      </c>
      <c r="F207" s="98" t="s">
        <v>42</v>
      </c>
    </row>
    <row r="208" spans="1:6" ht="52.5" customHeight="1">
      <c r="A208" s="83">
        <v>44703</v>
      </c>
      <c r="B208" s="130" t="s">
        <v>376</v>
      </c>
      <c r="C208" s="135"/>
      <c r="D208" s="124"/>
      <c r="E208" s="127">
        <v>30880</v>
      </c>
      <c r="F208" s="98" t="s">
        <v>42</v>
      </c>
    </row>
    <row r="209" spans="1:6" ht="27.75" customHeight="1">
      <c r="A209" s="83">
        <v>44704</v>
      </c>
      <c r="B209" s="136" t="s">
        <v>377</v>
      </c>
      <c r="C209" s="135"/>
      <c r="D209" s="124"/>
      <c r="E209" s="127">
        <v>13.98</v>
      </c>
      <c r="F209" s="98" t="s">
        <v>42</v>
      </c>
    </row>
    <row r="210" spans="1:6" ht="27.75" customHeight="1">
      <c r="A210" s="83">
        <v>44704</v>
      </c>
      <c r="B210" s="47" t="s">
        <v>378</v>
      </c>
      <c r="C210" s="135"/>
      <c r="D210" s="124"/>
      <c r="E210" s="127">
        <v>100</v>
      </c>
      <c r="F210" s="98" t="s">
        <v>42</v>
      </c>
    </row>
    <row r="211" spans="1:6" ht="27.75" customHeight="1">
      <c r="A211" s="83">
        <v>44704</v>
      </c>
      <c r="B211" s="130" t="s">
        <v>379</v>
      </c>
      <c r="C211" s="135"/>
      <c r="D211" s="124"/>
      <c r="E211" s="127">
        <v>1000</v>
      </c>
      <c r="F211" s="98" t="s">
        <v>280</v>
      </c>
    </row>
    <row r="212" spans="1:6" ht="27.75" customHeight="1">
      <c r="A212" s="83">
        <v>44705</v>
      </c>
      <c r="B212" s="130" t="s">
        <v>72</v>
      </c>
      <c r="C212" s="135"/>
      <c r="D212" s="124"/>
      <c r="E212" s="127">
        <v>5000</v>
      </c>
      <c r="F212" s="98" t="s">
        <v>280</v>
      </c>
    </row>
    <row r="213" spans="1:6" ht="27.75" customHeight="1">
      <c r="A213" s="83">
        <v>44715</v>
      </c>
      <c r="B213" s="130" t="s">
        <v>308</v>
      </c>
      <c r="C213" s="135"/>
      <c r="D213" s="124"/>
      <c r="E213" s="127">
        <v>500</v>
      </c>
      <c r="F213" s="98" t="s">
        <v>280</v>
      </c>
    </row>
    <row r="214" spans="1:6" ht="27.75" customHeight="1">
      <c r="A214" s="83">
        <v>44718</v>
      </c>
      <c r="B214" s="130" t="s">
        <v>162</v>
      </c>
      <c r="C214" s="135"/>
      <c r="D214" s="124"/>
      <c r="E214" s="127">
        <v>1000</v>
      </c>
      <c r="F214" s="98" t="s">
        <v>280</v>
      </c>
    </row>
    <row r="215" spans="1:6" ht="27.75" customHeight="1">
      <c r="A215" s="83">
        <v>44719</v>
      </c>
      <c r="B215" s="130" t="s">
        <v>386</v>
      </c>
      <c r="C215" s="135"/>
      <c r="D215" s="124"/>
      <c r="E215" s="127">
        <v>85.93</v>
      </c>
      <c r="F215" s="98" t="s">
        <v>280</v>
      </c>
    </row>
    <row r="216" spans="1:6" ht="27.75" customHeight="1">
      <c r="A216" s="83">
        <v>44721</v>
      </c>
      <c r="B216" s="130" t="s">
        <v>388</v>
      </c>
      <c r="C216" s="135"/>
      <c r="D216" s="124"/>
      <c r="E216" s="127">
        <v>100</v>
      </c>
      <c r="F216" s="98" t="s">
        <v>280</v>
      </c>
    </row>
    <row r="217" spans="1:6" ht="27.75" customHeight="1">
      <c r="A217" s="83">
        <v>44721</v>
      </c>
      <c r="B217" s="130" t="s">
        <v>72</v>
      </c>
      <c r="C217" s="135"/>
      <c r="D217" s="124"/>
      <c r="E217" s="127">
        <v>5000</v>
      </c>
      <c r="F217" s="98" t="s">
        <v>390</v>
      </c>
    </row>
    <row r="218" spans="1:6" ht="27.75" customHeight="1">
      <c r="A218" s="83">
        <v>44722</v>
      </c>
      <c r="B218" s="130" t="s">
        <v>393</v>
      </c>
      <c r="C218" s="135"/>
      <c r="D218" s="124"/>
      <c r="E218" s="127">
        <v>1550</v>
      </c>
      <c r="F218" s="98" t="s">
        <v>390</v>
      </c>
    </row>
    <row r="219" spans="1:6" ht="43.5" customHeight="1">
      <c r="A219" s="83">
        <v>44722</v>
      </c>
      <c r="B219" s="130" t="s">
        <v>396</v>
      </c>
      <c r="C219" s="135"/>
      <c r="D219" s="124"/>
      <c r="E219" s="127">
        <v>10000</v>
      </c>
      <c r="F219" s="98" t="s">
        <v>42</v>
      </c>
    </row>
    <row r="220" spans="1:6" ht="27.75" customHeight="1">
      <c r="A220" s="83">
        <v>44723</v>
      </c>
      <c r="B220" s="130" t="s">
        <v>394</v>
      </c>
      <c r="C220" s="135"/>
      <c r="D220" s="124"/>
      <c r="E220" s="127">
        <v>300</v>
      </c>
      <c r="F220" s="98" t="s">
        <v>390</v>
      </c>
    </row>
    <row r="221" spans="1:6" ht="27.75" customHeight="1">
      <c r="A221" s="83">
        <v>44723</v>
      </c>
      <c r="B221" s="130" t="s">
        <v>394</v>
      </c>
      <c r="C221" s="135"/>
      <c r="D221" s="124"/>
      <c r="E221" s="127">
        <v>111</v>
      </c>
      <c r="F221" s="98" t="s">
        <v>337</v>
      </c>
    </row>
    <row r="222" spans="1:6" ht="27.75" customHeight="1">
      <c r="A222" s="83">
        <v>44724</v>
      </c>
      <c r="B222" s="130" t="s">
        <v>395</v>
      </c>
      <c r="C222" s="135"/>
      <c r="D222" s="124"/>
      <c r="E222" s="127">
        <v>300</v>
      </c>
      <c r="F222" s="98" t="s">
        <v>390</v>
      </c>
    </row>
    <row r="223" spans="1:6" ht="27.75" customHeight="1">
      <c r="A223" s="83">
        <v>44725</v>
      </c>
      <c r="B223" s="130" t="s">
        <v>366</v>
      </c>
      <c r="C223" s="135"/>
      <c r="D223" s="124"/>
      <c r="E223" s="127">
        <v>12</v>
      </c>
      <c r="F223" s="98" t="s">
        <v>280</v>
      </c>
    </row>
    <row r="224" spans="1:6" ht="46.5" customHeight="1">
      <c r="A224" s="83">
        <v>44726</v>
      </c>
      <c r="B224" s="130" t="s">
        <v>397</v>
      </c>
      <c r="C224" s="135"/>
      <c r="D224" s="124"/>
      <c r="E224" s="127">
        <v>1000</v>
      </c>
      <c r="F224" s="98" t="s">
        <v>280</v>
      </c>
    </row>
    <row r="225" spans="1:6" ht="43.5" customHeight="1">
      <c r="A225" s="83">
        <v>44726</v>
      </c>
      <c r="B225" s="130" t="s">
        <v>397</v>
      </c>
      <c r="C225" s="135"/>
      <c r="D225" s="124"/>
      <c r="E225" s="127">
        <v>1000</v>
      </c>
      <c r="F225" s="98" t="s">
        <v>314</v>
      </c>
    </row>
    <row r="226" spans="1:6" ht="43.5" customHeight="1">
      <c r="A226" s="83">
        <v>44726</v>
      </c>
      <c r="B226" s="130" t="s">
        <v>397</v>
      </c>
      <c r="C226" s="135"/>
      <c r="D226" s="124"/>
      <c r="E226" s="127">
        <v>1000</v>
      </c>
      <c r="F226" s="98" t="s">
        <v>345</v>
      </c>
    </row>
    <row r="227" spans="1:6" ht="27.75" customHeight="1">
      <c r="A227" s="83">
        <v>44729</v>
      </c>
      <c r="B227" s="130" t="s">
        <v>72</v>
      </c>
      <c r="C227" s="135"/>
      <c r="D227" s="124"/>
      <c r="E227" s="127">
        <v>5000</v>
      </c>
      <c r="F227" s="98" t="s">
        <v>398</v>
      </c>
    </row>
    <row r="228" spans="1:6" ht="27.75" customHeight="1">
      <c r="A228" s="83">
        <v>44733</v>
      </c>
      <c r="B228" s="130" t="s">
        <v>400</v>
      </c>
      <c r="C228" s="135"/>
      <c r="D228" s="124"/>
      <c r="E228" s="127">
        <v>1000</v>
      </c>
      <c r="F228" s="98" t="s">
        <v>314</v>
      </c>
    </row>
    <row r="229" spans="1:6" ht="27.75" customHeight="1">
      <c r="A229" s="83">
        <v>44733</v>
      </c>
      <c r="B229" s="130" t="s">
        <v>379</v>
      </c>
      <c r="C229" s="135"/>
      <c r="D229" s="124"/>
      <c r="E229" s="127">
        <v>1434.03</v>
      </c>
      <c r="F229" s="98" t="s">
        <v>280</v>
      </c>
    </row>
    <row r="230" spans="1:6" ht="27.75" customHeight="1">
      <c r="A230" s="83">
        <v>44733</v>
      </c>
      <c r="B230" s="130" t="s">
        <v>379</v>
      </c>
      <c r="C230" s="135"/>
      <c r="D230" s="124"/>
      <c r="E230" s="127">
        <f>2000-E229</f>
        <v>565.97</v>
      </c>
      <c r="F230" s="98" t="s">
        <v>314</v>
      </c>
    </row>
    <row r="231" spans="1:6" ht="27.75" customHeight="1">
      <c r="A231" s="83">
        <v>44737</v>
      </c>
      <c r="B231" s="130" t="s">
        <v>153</v>
      </c>
      <c r="C231" s="135"/>
      <c r="D231" s="124"/>
      <c r="E231" s="127">
        <v>500</v>
      </c>
      <c r="F231" s="98" t="s">
        <v>314</v>
      </c>
    </row>
    <row r="232" spans="1:6" ht="52.5" customHeight="1">
      <c r="A232" s="83">
        <v>44739</v>
      </c>
      <c r="B232" s="130" t="s">
        <v>425</v>
      </c>
      <c r="C232" s="135"/>
      <c r="D232" s="124"/>
      <c r="E232" s="127">
        <v>77250</v>
      </c>
      <c r="F232" s="98" t="s">
        <v>398</v>
      </c>
    </row>
    <row r="233" spans="1:6" ht="27.75" customHeight="1">
      <c r="A233" s="83" t="s">
        <v>401</v>
      </c>
      <c r="B233" s="130" t="s">
        <v>402</v>
      </c>
      <c r="C233" s="135"/>
      <c r="D233" s="124"/>
      <c r="E233" s="127">
        <v>60</v>
      </c>
      <c r="F233" s="98" t="s">
        <v>655</v>
      </c>
    </row>
    <row r="234" spans="1:6" ht="27.75" customHeight="1">
      <c r="A234" s="83" t="s">
        <v>401</v>
      </c>
      <c r="B234" s="130" t="s">
        <v>402</v>
      </c>
      <c r="C234" s="135"/>
      <c r="D234" s="124"/>
      <c r="E234" s="127">
        <v>70</v>
      </c>
      <c r="F234" s="98" t="s">
        <v>314</v>
      </c>
    </row>
    <row r="235" spans="1:6" ht="27.75" customHeight="1">
      <c r="A235" s="83" t="s">
        <v>401</v>
      </c>
      <c r="B235" s="130" t="s">
        <v>388</v>
      </c>
      <c r="C235" s="135"/>
      <c r="D235" s="124"/>
      <c r="E235" s="127">
        <v>200</v>
      </c>
      <c r="F235" s="98" t="s">
        <v>655</v>
      </c>
    </row>
    <row r="236" spans="1:6" ht="27.75" customHeight="1">
      <c r="A236" s="83" t="s">
        <v>401</v>
      </c>
      <c r="B236" s="130" t="s">
        <v>403</v>
      </c>
      <c r="C236" s="135"/>
      <c r="D236" s="124"/>
      <c r="E236" s="127">
        <v>250</v>
      </c>
      <c r="F236" s="98" t="s">
        <v>655</v>
      </c>
    </row>
    <row r="237" spans="1:6" ht="27.75" customHeight="1">
      <c r="A237" s="83" t="s">
        <v>401</v>
      </c>
      <c r="B237" s="130" t="s">
        <v>404</v>
      </c>
      <c r="C237" s="135"/>
      <c r="D237" s="124"/>
      <c r="E237" s="127">
        <v>300</v>
      </c>
      <c r="F237" s="98" t="s">
        <v>655</v>
      </c>
    </row>
    <row r="238" spans="1:6" ht="27.75" customHeight="1">
      <c r="A238" s="83" t="s">
        <v>401</v>
      </c>
      <c r="B238" s="130" t="s">
        <v>405</v>
      </c>
      <c r="C238" s="135"/>
      <c r="D238" s="124"/>
      <c r="E238" s="127">
        <v>300</v>
      </c>
      <c r="F238" s="98" t="s">
        <v>314</v>
      </c>
    </row>
    <row r="239" spans="1:6" ht="27.75" customHeight="1">
      <c r="A239" s="83" t="s">
        <v>401</v>
      </c>
      <c r="B239" s="130" t="s">
        <v>406</v>
      </c>
      <c r="C239" s="135"/>
      <c r="D239" s="124"/>
      <c r="E239" s="127">
        <v>300</v>
      </c>
      <c r="F239" s="98" t="s">
        <v>655</v>
      </c>
    </row>
    <row r="240" spans="1:6" ht="27.75" customHeight="1">
      <c r="A240" s="83" t="s">
        <v>401</v>
      </c>
      <c r="B240" s="130" t="s">
        <v>308</v>
      </c>
      <c r="C240" s="135"/>
      <c r="D240" s="124"/>
      <c r="E240" s="127">
        <v>700</v>
      </c>
      <c r="F240" s="98" t="s">
        <v>314</v>
      </c>
    </row>
    <row r="241" spans="1:6" ht="27.75" customHeight="1">
      <c r="A241" s="83" t="s">
        <v>401</v>
      </c>
      <c r="B241" s="130" t="s">
        <v>407</v>
      </c>
      <c r="C241" s="135"/>
      <c r="D241" s="124"/>
      <c r="E241" s="127">
        <v>1000</v>
      </c>
      <c r="F241" s="98" t="s">
        <v>314</v>
      </c>
    </row>
    <row r="242" spans="1:6" ht="27.75" customHeight="1">
      <c r="A242" s="83" t="s">
        <v>401</v>
      </c>
      <c r="B242" s="130" t="s">
        <v>408</v>
      </c>
      <c r="C242" s="135"/>
      <c r="D242" s="124"/>
      <c r="E242" s="127">
        <v>2000</v>
      </c>
      <c r="F242" s="98" t="s">
        <v>655</v>
      </c>
    </row>
    <row r="243" spans="1:6" ht="27.75" customHeight="1">
      <c r="A243" s="83">
        <v>44740</v>
      </c>
      <c r="B243" s="130" t="s">
        <v>468</v>
      </c>
      <c r="C243" s="135"/>
      <c r="D243" s="124"/>
      <c r="E243" s="127">
        <v>1000</v>
      </c>
      <c r="F243" s="98" t="s">
        <v>655</v>
      </c>
    </row>
    <row r="244" spans="1:6" ht="27.75" customHeight="1">
      <c r="A244" s="83">
        <v>44740</v>
      </c>
      <c r="B244" s="130" t="s">
        <v>409</v>
      </c>
      <c r="C244" s="135"/>
      <c r="D244" s="124"/>
      <c r="E244" s="127">
        <v>100</v>
      </c>
      <c r="F244" s="98" t="s">
        <v>655</v>
      </c>
    </row>
    <row r="245" spans="1:6" ht="27.75" customHeight="1">
      <c r="A245" s="83">
        <v>44740</v>
      </c>
      <c r="B245" s="130" t="s">
        <v>410</v>
      </c>
      <c r="C245" s="135"/>
      <c r="D245" s="124"/>
      <c r="E245" s="127">
        <v>500</v>
      </c>
      <c r="F245" s="98" t="s">
        <v>655</v>
      </c>
    </row>
    <row r="246" spans="1:6" ht="27.75" customHeight="1">
      <c r="A246" s="83">
        <v>44741</v>
      </c>
      <c r="B246" s="130" t="s">
        <v>414</v>
      </c>
      <c r="C246" s="135"/>
      <c r="D246" s="124"/>
      <c r="E246" s="127">
        <v>500</v>
      </c>
      <c r="F246" s="98" t="s">
        <v>655</v>
      </c>
    </row>
    <row r="247" spans="1:6" ht="27.75" customHeight="1">
      <c r="A247" s="83">
        <v>44741</v>
      </c>
      <c r="B247" s="130" t="s">
        <v>72</v>
      </c>
      <c r="C247" s="135"/>
      <c r="D247" s="124"/>
      <c r="E247" s="127">
        <v>5000</v>
      </c>
      <c r="F247" s="98" t="s">
        <v>655</v>
      </c>
    </row>
    <row r="248" spans="1:6" ht="27.75" customHeight="1">
      <c r="A248" s="83">
        <v>44741</v>
      </c>
      <c r="B248" s="130" t="s">
        <v>72</v>
      </c>
      <c r="C248" s="135"/>
      <c r="D248" s="124"/>
      <c r="E248" s="127">
        <v>5000</v>
      </c>
      <c r="F248" s="98" t="s">
        <v>415</v>
      </c>
    </row>
    <row r="249" spans="1:6" ht="27.75" customHeight="1">
      <c r="A249" s="83">
        <v>44743</v>
      </c>
      <c r="B249" s="130" t="s">
        <v>402</v>
      </c>
      <c r="C249" s="135"/>
      <c r="D249" s="124"/>
      <c r="E249" s="127">
        <v>50</v>
      </c>
      <c r="F249" s="98" t="s">
        <v>655</v>
      </c>
    </row>
    <row r="250" spans="1:6" ht="27.75" customHeight="1">
      <c r="A250" s="83">
        <v>44746</v>
      </c>
      <c r="B250" s="130" t="s">
        <v>162</v>
      </c>
      <c r="C250" s="135"/>
      <c r="D250" s="124"/>
      <c r="E250" s="127">
        <v>1000</v>
      </c>
      <c r="F250" s="98" t="s">
        <v>314</v>
      </c>
    </row>
    <row r="251" spans="1:6" ht="27.75" customHeight="1">
      <c r="A251" s="83">
        <v>44749</v>
      </c>
      <c r="B251" s="130" t="s">
        <v>419</v>
      </c>
      <c r="C251" s="135"/>
      <c r="D251" s="124"/>
      <c r="E251" s="127">
        <v>500</v>
      </c>
      <c r="F251" s="98" t="s">
        <v>314</v>
      </c>
    </row>
    <row r="252" spans="1:6" ht="27.75" customHeight="1">
      <c r="A252" s="83">
        <v>44749</v>
      </c>
      <c r="B252" s="130" t="s">
        <v>419</v>
      </c>
      <c r="C252" s="135"/>
      <c r="D252" s="124"/>
      <c r="E252" s="127">
        <v>12200</v>
      </c>
      <c r="F252" s="98" t="s">
        <v>415</v>
      </c>
    </row>
    <row r="253" spans="1:6" ht="27.75" customHeight="1">
      <c r="A253" s="83">
        <v>44750</v>
      </c>
      <c r="B253" s="130" t="s">
        <v>420</v>
      </c>
      <c r="C253" s="135"/>
      <c r="D253" s="124"/>
      <c r="E253" s="127">
        <v>2600</v>
      </c>
      <c r="F253" s="98" t="s">
        <v>415</v>
      </c>
    </row>
    <row r="254" spans="1:6" ht="27.75" customHeight="1">
      <c r="A254" s="83">
        <v>44750</v>
      </c>
      <c r="B254" s="130" t="s">
        <v>426</v>
      </c>
      <c r="C254" s="135"/>
      <c r="D254" s="124"/>
      <c r="E254" s="127">
        <v>95</v>
      </c>
      <c r="F254" s="98" t="s">
        <v>314</v>
      </c>
    </row>
    <row r="255" spans="1:6" ht="27.75" customHeight="1">
      <c r="A255" s="83">
        <v>44751</v>
      </c>
      <c r="B255" s="130" t="s">
        <v>421</v>
      </c>
      <c r="C255" s="135"/>
      <c r="D255" s="124"/>
      <c r="E255" s="127">
        <v>100</v>
      </c>
      <c r="F255" s="98" t="s">
        <v>345</v>
      </c>
    </row>
    <row r="256" spans="1:6" ht="27.75" customHeight="1">
      <c r="A256" s="83">
        <v>44751</v>
      </c>
      <c r="B256" s="130" t="s">
        <v>421</v>
      </c>
      <c r="C256" s="135"/>
      <c r="D256" s="124"/>
      <c r="E256" s="127">
        <v>200</v>
      </c>
      <c r="F256" s="98" t="s">
        <v>422</v>
      </c>
    </row>
    <row r="257" spans="1:6" ht="27.75" customHeight="1">
      <c r="A257" s="83">
        <v>44751</v>
      </c>
      <c r="B257" s="130" t="s">
        <v>421</v>
      </c>
      <c r="C257" s="135"/>
      <c r="D257" s="124"/>
      <c r="E257" s="127">
        <v>1000</v>
      </c>
      <c r="F257" s="98" t="s">
        <v>415</v>
      </c>
    </row>
    <row r="258" spans="1:6" ht="27.75" customHeight="1">
      <c r="A258" s="83">
        <v>44752</v>
      </c>
      <c r="B258" s="130" t="s">
        <v>423</v>
      </c>
      <c r="C258" s="135"/>
      <c r="D258" s="124"/>
      <c r="E258" s="127">
        <v>500</v>
      </c>
      <c r="F258" s="98" t="s">
        <v>422</v>
      </c>
    </row>
    <row r="259" spans="1:6" ht="27.75" customHeight="1">
      <c r="A259" s="83">
        <v>44753</v>
      </c>
      <c r="B259" s="130" t="s">
        <v>72</v>
      </c>
      <c r="C259" s="135"/>
      <c r="D259" s="124"/>
      <c r="E259" s="127">
        <v>5000</v>
      </c>
      <c r="F259" s="98" t="s">
        <v>422</v>
      </c>
    </row>
    <row r="260" spans="1:6" ht="27.75" customHeight="1">
      <c r="A260" s="83">
        <v>44753</v>
      </c>
      <c r="B260" s="130" t="s">
        <v>72</v>
      </c>
      <c r="C260" s="135"/>
      <c r="D260" s="124"/>
      <c r="E260" s="127">
        <v>5000</v>
      </c>
      <c r="F260" s="98" t="s">
        <v>427</v>
      </c>
    </row>
    <row r="261" spans="1:6" ht="27.75" customHeight="1">
      <c r="A261" s="83">
        <v>44753</v>
      </c>
      <c r="B261" s="130" t="s">
        <v>428</v>
      </c>
      <c r="C261" s="135"/>
      <c r="D261" s="124"/>
      <c r="E261" s="127">
        <v>500</v>
      </c>
      <c r="F261" s="98" t="s">
        <v>415</v>
      </c>
    </row>
    <row r="262" spans="1:6" ht="27.75" customHeight="1">
      <c r="A262" s="83">
        <v>44754</v>
      </c>
      <c r="B262" s="130" t="s">
        <v>429</v>
      </c>
      <c r="C262" s="135"/>
      <c r="D262" s="124"/>
      <c r="E262" s="127">
        <v>100</v>
      </c>
      <c r="F262" s="98" t="s">
        <v>314</v>
      </c>
    </row>
    <row r="263" spans="1:6" ht="27.75" customHeight="1">
      <c r="A263" s="83">
        <v>44755</v>
      </c>
      <c r="B263" s="130" t="s">
        <v>430</v>
      </c>
      <c r="C263" s="135"/>
      <c r="D263" s="124"/>
      <c r="E263" s="127">
        <v>500</v>
      </c>
      <c r="F263" s="98" t="s">
        <v>415</v>
      </c>
    </row>
    <row r="264" spans="1:6" ht="27.75" customHeight="1">
      <c r="A264" s="83">
        <v>44755</v>
      </c>
      <c r="B264" s="130" t="s">
        <v>366</v>
      </c>
      <c r="C264" s="135"/>
      <c r="D264" s="124"/>
      <c r="E264" s="127">
        <v>44</v>
      </c>
      <c r="F264" s="98" t="s">
        <v>314</v>
      </c>
    </row>
    <row r="265" spans="1:6" ht="27.75" customHeight="1">
      <c r="A265" s="83">
        <v>44755</v>
      </c>
      <c r="B265" s="130" t="s">
        <v>308</v>
      </c>
      <c r="C265" s="135"/>
      <c r="D265" s="124"/>
      <c r="E265" s="127">
        <v>700</v>
      </c>
      <c r="F265" s="98" t="s">
        <v>314</v>
      </c>
    </row>
    <row r="266" spans="1:6" ht="27.75" customHeight="1">
      <c r="A266" s="83">
        <v>44757</v>
      </c>
      <c r="B266" s="130" t="s">
        <v>431</v>
      </c>
      <c r="C266" s="135"/>
      <c r="D266" s="124"/>
      <c r="E266" s="127">
        <v>500</v>
      </c>
      <c r="F266" s="98" t="s">
        <v>422</v>
      </c>
    </row>
    <row r="267" spans="1:6" ht="27.75" customHeight="1">
      <c r="A267" s="83">
        <v>44759</v>
      </c>
      <c r="B267" s="130" t="s">
        <v>432</v>
      </c>
      <c r="C267" s="135"/>
      <c r="D267" s="124"/>
      <c r="E267" s="127">
        <v>500</v>
      </c>
      <c r="F267" s="98" t="s">
        <v>390</v>
      </c>
    </row>
    <row r="268" spans="1:6" ht="27.75" customHeight="1">
      <c r="A268" s="83">
        <v>44763</v>
      </c>
      <c r="B268" s="130" t="s">
        <v>379</v>
      </c>
      <c r="C268" s="135"/>
      <c r="D268" s="124"/>
      <c r="E268" s="127">
        <v>2000</v>
      </c>
      <c r="F268" s="98" t="s">
        <v>314</v>
      </c>
    </row>
    <row r="269" spans="1:6" ht="27.75" customHeight="1">
      <c r="A269" s="83">
        <v>44773</v>
      </c>
      <c r="B269" s="130" t="s">
        <v>445</v>
      </c>
      <c r="C269" s="135"/>
      <c r="D269" s="124"/>
      <c r="E269" s="127">
        <v>50</v>
      </c>
      <c r="F269" s="98" t="s">
        <v>422</v>
      </c>
    </row>
    <row r="270" spans="1:6" ht="27.75" customHeight="1">
      <c r="A270" s="83">
        <v>44775</v>
      </c>
      <c r="B270" s="130" t="s">
        <v>446</v>
      </c>
      <c r="C270" s="135"/>
      <c r="D270" s="124"/>
      <c r="E270" s="127">
        <v>2000</v>
      </c>
      <c r="F270" s="98" t="s">
        <v>390</v>
      </c>
    </row>
    <row r="271" spans="1:6" ht="27.75" customHeight="1">
      <c r="A271" s="83">
        <v>44776</v>
      </c>
      <c r="B271" s="130" t="s">
        <v>447</v>
      </c>
      <c r="C271" s="135"/>
      <c r="D271" s="124"/>
      <c r="E271" s="127">
        <v>1000</v>
      </c>
      <c r="F271" s="98" t="s">
        <v>314</v>
      </c>
    </row>
    <row r="272" spans="1:6" ht="27.75" customHeight="1">
      <c r="A272" s="83">
        <v>44777</v>
      </c>
      <c r="B272" s="130" t="s">
        <v>448</v>
      </c>
      <c r="C272" s="135"/>
      <c r="D272" s="124"/>
      <c r="E272" s="127">
        <v>500</v>
      </c>
      <c r="F272" s="98" t="s">
        <v>422</v>
      </c>
    </row>
    <row r="273" spans="1:6" ht="27.75" customHeight="1">
      <c r="A273" s="83">
        <v>44777</v>
      </c>
      <c r="B273" s="15" t="s">
        <v>162</v>
      </c>
      <c r="C273" s="135"/>
      <c r="D273" s="124"/>
      <c r="E273" s="127">
        <v>1000</v>
      </c>
      <c r="F273" s="98" t="s">
        <v>314</v>
      </c>
    </row>
    <row r="274" spans="1:6" ht="27.75" customHeight="1">
      <c r="A274" s="83">
        <v>44779</v>
      </c>
      <c r="B274" s="130" t="s">
        <v>449</v>
      </c>
      <c r="C274" s="135"/>
      <c r="D274" s="124"/>
      <c r="E274" s="127">
        <v>300</v>
      </c>
      <c r="F274" s="98" t="s">
        <v>451</v>
      </c>
    </row>
    <row r="275" spans="1:6" ht="27.75" customHeight="1">
      <c r="A275" s="83">
        <v>44782</v>
      </c>
      <c r="B275" s="124" t="s">
        <v>453</v>
      </c>
      <c r="C275" s="136"/>
      <c r="D275" s="128"/>
      <c r="E275" s="127">
        <v>6</v>
      </c>
      <c r="F275" s="98" t="s">
        <v>314</v>
      </c>
    </row>
    <row r="276" spans="1:6" ht="27.75" customHeight="1">
      <c r="A276" s="83">
        <v>44782</v>
      </c>
      <c r="B276" s="124" t="s">
        <v>453</v>
      </c>
      <c r="C276" s="15"/>
      <c r="D276" s="126"/>
      <c r="E276" s="127">
        <v>36</v>
      </c>
      <c r="F276" s="98" t="s">
        <v>314</v>
      </c>
    </row>
    <row r="277" spans="1:6" ht="27.75" customHeight="1">
      <c r="A277" s="83">
        <v>44782</v>
      </c>
      <c r="B277" s="124" t="s">
        <v>72</v>
      </c>
      <c r="C277" s="15"/>
      <c r="D277" s="126"/>
      <c r="E277" s="127">
        <v>10000</v>
      </c>
      <c r="F277" s="98" t="s">
        <v>451</v>
      </c>
    </row>
    <row r="278" spans="1:6" ht="27.75" customHeight="1">
      <c r="A278" s="83">
        <v>44783</v>
      </c>
      <c r="B278" s="124" t="s">
        <v>454</v>
      </c>
      <c r="C278" s="15"/>
      <c r="D278" s="126"/>
      <c r="E278" s="127">
        <v>50.39</v>
      </c>
      <c r="F278" s="98" t="s">
        <v>314</v>
      </c>
    </row>
    <row r="279" spans="1:6" ht="27.75" customHeight="1">
      <c r="A279" s="83">
        <v>44783</v>
      </c>
      <c r="B279" s="130" t="s">
        <v>455</v>
      </c>
      <c r="C279" s="15"/>
      <c r="D279" s="126"/>
      <c r="E279" s="127">
        <v>1000</v>
      </c>
      <c r="F279" s="98" t="s">
        <v>337</v>
      </c>
    </row>
    <row r="280" spans="1:6" ht="27.75" customHeight="1">
      <c r="A280" s="83">
        <v>44784</v>
      </c>
      <c r="B280" s="47" t="s">
        <v>456</v>
      </c>
      <c r="C280" s="135"/>
      <c r="D280" s="124"/>
      <c r="E280" s="127">
        <v>31</v>
      </c>
      <c r="F280" s="98" t="s">
        <v>42</v>
      </c>
    </row>
    <row r="281" spans="1:6" ht="27.75" customHeight="1">
      <c r="A281" s="83">
        <v>44785</v>
      </c>
      <c r="B281" s="124" t="s">
        <v>352</v>
      </c>
      <c r="C281" s="15"/>
      <c r="D281" s="126"/>
      <c r="E281" s="127">
        <v>500</v>
      </c>
      <c r="F281" s="98" t="s">
        <v>451</v>
      </c>
    </row>
    <row r="282" spans="1:6" ht="27.75" customHeight="1">
      <c r="A282" s="83">
        <v>44786</v>
      </c>
      <c r="B282" s="130" t="s">
        <v>457</v>
      </c>
      <c r="C282" s="15"/>
      <c r="D282" s="126"/>
      <c r="E282" s="127">
        <f>29000-E283-E284</f>
        <v>27800</v>
      </c>
      <c r="F282" s="98" t="s">
        <v>451</v>
      </c>
    </row>
    <row r="283" spans="1:6" ht="27.75" customHeight="1">
      <c r="A283" s="83">
        <v>44786</v>
      </c>
      <c r="B283" s="130" t="s">
        <v>457</v>
      </c>
      <c r="C283" s="15"/>
      <c r="D283" s="126"/>
      <c r="E283" s="127">
        <v>1000</v>
      </c>
      <c r="F283" s="98" t="s">
        <v>127</v>
      </c>
    </row>
    <row r="284" spans="1:6" ht="27.75" customHeight="1">
      <c r="A284" s="83">
        <v>44786</v>
      </c>
      <c r="B284" s="130" t="s">
        <v>457</v>
      </c>
      <c r="C284" s="15"/>
      <c r="D284" s="126"/>
      <c r="E284" s="127">
        <v>200</v>
      </c>
      <c r="F284" s="98" t="s">
        <v>314</v>
      </c>
    </row>
    <row r="285" spans="1:6" ht="27.75" customHeight="1">
      <c r="A285" s="83">
        <v>44788</v>
      </c>
      <c r="B285" s="124" t="s">
        <v>366</v>
      </c>
      <c r="C285" s="15"/>
      <c r="D285" s="126"/>
      <c r="E285" s="127">
        <v>4</v>
      </c>
      <c r="F285" s="98" t="s">
        <v>314</v>
      </c>
    </row>
    <row r="286" spans="1:6" ht="27.75" customHeight="1">
      <c r="A286" s="83">
        <v>44788</v>
      </c>
      <c r="B286" s="124" t="s">
        <v>462</v>
      </c>
      <c r="C286" s="15"/>
      <c r="D286" s="126"/>
      <c r="E286" s="144">
        <v>27483.33</v>
      </c>
      <c r="F286" s="98" t="s">
        <v>655</v>
      </c>
    </row>
    <row r="287" spans="1:6" ht="27.75" customHeight="1">
      <c r="A287" s="83">
        <v>44788</v>
      </c>
      <c r="B287" s="130" t="s">
        <v>463</v>
      </c>
      <c r="C287" s="15"/>
      <c r="D287" s="126"/>
      <c r="E287" s="144">
        <v>2400</v>
      </c>
      <c r="F287" s="98" t="s">
        <v>451</v>
      </c>
    </row>
    <row r="288" spans="1:6" ht="27.75" customHeight="1">
      <c r="A288" s="83">
        <v>44789</v>
      </c>
      <c r="B288" s="130" t="s">
        <v>464</v>
      </c>
      <c r="C288" s="15"/>
      <c r="D288" s="126"/>
      <c r="E288" s="144">
        <v>100</v>
      </c>
      <c r="F288" s="98" t="s">
        <v>314</v>
      </c>
    </row>
    <row r="289" spans="1:6" ht="27.75" customHeight="1">
      <c r="A289" s="83">
        <v>44789</v>
      </c>
      <c r="B289" s="130" t="s">
        <v>464</v>
      </c>
      <c r="C289" s="15"/>
      <c r="D289" s="126"/>
      <c r="E289" s="144">
        <v>300</v>
      </c>
      <c r="F289" s="98" t="s">
        <v>345</v>
      </c>
    </row>
    <row r="290" spans="1:6" ht="27.75" customHeight="1">
      <c r="A290" s="83">
        <v>44789</v>
      </c>
      <c r="B290" s="130" t="s">
        <v>464</v>
      </c>
      <c r="C290" s="15"/>
      <c r="D290" s="126"/>
      <c r="E290" s="144">
        <f>2100-E289-E288</f>
        <v>1700</v>
      </c>
      <c r="F290" s="98" t="s">
        <v>451</v>
      </c>
    </row>
    <row r="291" spans="1:6" ht="27.75" customHeight="1">
      <c r="A291" s="83">
        <v>44790</v>
      </c>
      <c r="B291" s="130" t="s">
        <v>465</v>
      </c>
      <c r="C291" s="15"/>
      <c r="D291" s="126"/>
      <c r="E291" s="144">
        <v>500</v>
      </c>
      <c r="F291" s="98" t="s">
        <v>451</v>
      </c>
    </row>
    <row r="292" spans="1:6" ht="27.75" customHeight="1">
      <c r="A292" s="83">
        <v>44792</v>
      </c>
      <c r="B292" s="124" t="s">
        <v>466</v>
      </c>
      <c r="C292" s="15"/>
      <c r="D292" s="126"/>
      <c r="E292" s="144">
        <v>50000</v>
      </c>
      <c r="F292" s="98" t="s">
        <v>451</v>
      </c>
    </row>
    <row r="293" spans="1:6" ht="27.75" customHeight="1">
      <c r="A293" s="83">
        <v>44793</v>
      </c>
      <c r="B293" s="130" t="s">
        <v>467</v>
      </c>
      <c r="C293" s="15"/>
      <c r="D293" s="126"/>
      <c r="E293" s="144">
        <v>1000</v>
      </c>
      <c r="F293" s="98" t="s">
        <v>451</v>
      </c>
    </row>
    <row r="294" spans="1:6" ht="47.25" customHeight="1">
      <c r="A294" s="83">
        <v>44795</v>
      </c>
      <c r="B294" s="130" t="s">
        <v>469</v>
      </c>
      <c r="C294" s="15"/>
      <c r="D294" s="126"/>
      <c r="E294" s="144">
        <v>10000</v>
      </c>
      <c r="F294" s="98" t="s">
        <v>42</v>
      </c>
    </row>
    <row r="295" spans="1:6" ht="27.75" customHeight="1">
      <c r="A295" s="83">
        <v>44797</v>
      </c>
      <c r="B295" s="130" t="s">
        <v>470</v>
      </c>
      <c r="C295" s="15"/>
      <c r="D295" s="126"/>
      <c r="E295" s="144">
        <v>1000</v>
      </c>
      <c r="F295" s="98" t="s">
        <v>314</v>
      </c>
    </row>
    <row r="296" spans="1:6" ht="27.75" customHeight="1">
      <c r="A296" s="83">
        <v>44799</v>
      </c>
      <c r="B296" s="130" t="s">
        <v>471</v>
      </c>
      <c r="C296" s="15"/>
      <c r="D296" s="126"/>
      <c r="E296" s="144">
        <v>100</v>
      </c>
      <c r="F296" s="98" t="s">
        <v>314</v>
      </c>
    </row>
    <row r="297" spans="1:6" ht="27.75" customHeight="1">
      <c r="A297" s="83">
        <v>44804</v>
      </c>
      <c r="B297" s="130" t="s">
        <v>472</v>
      </c>
      <c r="C297" s="15"/>
      <c r="D297" s="126"/>
      <c r="E297" s="144">
        <v>3000</v>
      </c>
      <c r="F297" s="98" t="s">
        <v>427</v>
      </c>
    </row>
    <row r="298" spans="1:6" ht="27.75" customHeight="1">
      <c r="A298" s="83">
        <v>44805</v>
      </c>
      <c r="B298" s="130" t="s">
        <v>475</v>
      </c>
      <c r="C298" s="15"/>
      <c r="D298" s="126"/>
      <c r="E298" s="144">
        <v>403</v>
      </c>
      <c r="F298" s="98" t="s">
        <v>474</v>
      </c>
    </row>
    <row r="299" spans="1:6" ht="27.75" customHeight="1">
      <c r="A299" s="83">
        <v>44805</v>
      </c>
      <c r="B299" s="124" t="s">
        <v>72</v>
      </c>
      <c r="C299" s="15"/>
      <c r="D299" s="126"/>
      <c r="E299" s="144">
        <v>5000</v>
      </c>
      <c r="F299" s="98" t="s">
        <v>474</v>
      </c>
    </row>
    <row r="300" spans="1:6" ht="27.75" customHeight="1">
      <c r="A300" s="83">
        <v>44806</v>
      </c>
      <c r="B300" s="124" t="s">
        <v>476</v>
      </c>
      <c r="C300" s="15"/>
      <c r="D300" s="126"/>
      <c r="E300" s="144">
        <v>300</v>
      </c>
      <c r="F300" s="98" t="s">
        <v>474</v>
      </c>
    </row>
    <row r="301" spans="1:6" ht="27.75" customHeight="1">
      <c r="A301" s="83">
        <v>44806</v>
      </c>
      <c r="B301" s="124" t="s">
        <v>352</v>
      </c>
      <c r="C301" s="15"/>
      <c r="D301" s="126"/>
      <c r="E301" s="144">
        <v>500</v>
      </c>
      <c r="F301" s="98" t="s">
        <v>474</v>
      </c>
    </row>
    <row r="302" spans="1:6" ht="27.75" customHeight="1">
      <c r="A302" s="83">
        <v>44806</v>
      </c>
      <c r="B302" s="130" t="s">
        <v>477</v>
      </c>
      <c r="C302" s="15"/>
      <c r="D302" s="126"/>
      <c r="E302" s="144">
        <v>10000</v>
      </c>
      <c r="F302" s="98" t="s">
        <v>314</v>
      </c>
    </row>
    <row r="303" spans="1:6" ht="27.75" customHeight="1">
      <c r="A303" s="83">
        <v>44806</v>
      </c>
      <c r="B303" s="130" t="s">
        <v>477</v>
      </c>
      <c r="C303" s="15"/>
      <c r="D303" s="126"/>
      <c r="E303" s="144">
        <v>200</v>
      </c>
      <c r="F303" s="98" t="s">
        <v>451</v>
      </c>
    </row>
    <row r="304" spans="1:6" ht="27.75" customHeight="1">
      <c r="A304" s="83">
        <v>44807</v>
      </c>
      <c r="B304" s="130" t="s">
        <v>478</v>
      </c>
      <c r="C304" s="15"/>
      <c r="D304" s="126"/>
      <c r="E304" s="144">
        <v>500</v>
      </c>
      <c r="F304" s="98" t="s">
        <v>314</v>
      </c>
    </row>
    <row r="305" spans="1:6" ht="27.75" customHeight="1">
      <c r="A305" s="83">
        <v>44807</v>
      </c>
      <c r="B305" s="130" t="s">
        <v>478</v>
      </c>
      <c r="C305" s="15"/>
      <c r="D305" s="126"/>
      <c r="E305" s="144">
        <v>300</v>
      </c>
      <c r="F305" s="98" t="s">
        <v>390</v>
      </c>
    </row>
    <row r="306" spans="1:6" ht="27.75" customHeight="1">
      <c r="A306" s="83">
        <v>44807</v>
      </c>
      <c r="B306" s="130" t="s">
        <v>478</v>
      </c>
      <c r="C306" s="15"/>
      <c r="D306" s="126"/>
      <c r="E306" s="144">
        <f>16920-E304-E305</f>
        <v>16120</v>
      </c>
      <c r="F306" s="98" t="s">
        <v>474</v>
      </c>
    </row>
    <row r="307" spans="1:6" ht="27.75" customHeight="1">
      <c r="A307" s="83">
        <v>44808</v>
      </c>
      <c r="B307" s="130" t="s">
        <v>480</v>
      </c>
      <c r="C307" s="15"/>
      <c r="D307" s="126"/>
      <c r="E307" s="144">
        <v>2000</v>
      </c>
      <c r="F307" s="98" t="s">
        <v>390</v>
      </c>
    </row>
    <row r="308" spans="1:6" ht="27.75" customHeight="1">
      <c r="A308" s="83">
        <v>44808</v>
      </c>
      <c r="B308" s="130" t="s">
        <v>480</v>
      </c>
      <c r="C308" s="15"/>
      <c r="D308" s="126"/>
      <c r="E308" s="144">
        <v>600</v>
      </c>
      <c r="F308" s="98" t="s">
        <v>474</v>
      </c>
    </row>
    <row r="309" spans="1:6" ht="27.75" customHeight="1">
      <c r="A309" s="83">
        <v>44809</v>
      </c>
      <c r="B309" s="130" t="s">
        <v>483</v>
      </c>
      <c r="C309" s="15"/>
      <c r="D309" s="126"/>
      <c r="E309" s="144">
        <v>1000</v>
      </c>
      <c r="F309" s="98" t="s">
        <v>314</v>
      </c>
    </row>
    <row r="310" spans="1:6" ht="27.75" customHeight="1">
      <c r="A310" s="83">
        <v>44809</v>
      </c>
      <c r="B310" s="130" t="s">
        <v>162</v>
      </c>
      <c r="C310" s="15"/>
      <c r="D310" s="126"/>
      <c r="E310" s="144">
        <v>1000</v>
      </c>
      <c r="F310" s="98" t="s">
        <v>314</v>
      </c>
    </row>
    <row r="311" spans="1:6" ht="27.75" customHeight="1">
      <c r="A311" s="83">
        <v>44811</v>
      </c>
      <c r="B311" s="130" t="s">
        <v>484</v>
      </c>
      <c r="C311" s="15"/>
      <c r="D311" s="126"/>
      <c r="E311" s="144">
        <v>22077</v>
      </c>
      <c r="F311" s="98" t="s">
        <v>474</v>
      </c>
    </row>
    <row r="312" spans="1:6" ht="27.75" customHeight="1">
      <c r="A312" s="83">
        <v>44813</v>
      </c>
      <c r="B312" s="130" t="s">
        <v>485</v>
      </c>
      <c r="C312" s="15"/>
      <c r="D312" s="126"/>
      <c r="E312" s="144">
        <v>500</v>
      </c>
      <c r="F312" s="98" t="s">
        <v>314</v>
      </c>
    </row>
    <row r="313" spans="1:6" ht="27.75" customHeight="1">
      <c r="A313" s="83">
        <v>44816</v>
      </c>
      <c r="B313" s="47" t="s">
        <v>486</v>
      </c>
      <c r="C313" s="15"/>
      <c r="D313" s="126"/>
      <c r="E313" s="144">
        <v>31</v>
      </c>
      <c r="F313" s="98" t="s">
        <v>42</v>
      </c>
    </row>
    <row r="314" spans="1:6" ht="27.75" customHeight="1">
      <c r="A314" s="83">
        <v>44817</v>
      </c>
      <c r="B314" s="130" t="s">
        <v>366</v>
      </c>
      <c r="C314" s="15"/>
      <c r="D314" s="126"/>
      <c r="E314" s="144">
        <v>6</v>
      </c>
      <c r="F314" s="98" t="s">
        <v>314</v>
      </c>
    </row>
    <row r="315" spans="1:6" ht="27.75" customHeight="1">
      <c r="A315" s="83">
        <v>44817</v>
      </c>
      <c r="B315" s="130" t="s">
        <v>488</v>
      </c>
      <c r="C315" s="15"/>
      <c r="D315" s="126"/>
      <c r="E315" s="144">
        <v>100</v>
      </c>
      <c r="F315" s="98" t="s">
        <v>314</v>
      </c>
    </row>
    <row r="316" spans="1:6" ht="27.75" customHeight="1">
      <c r="A316" s="83">
        <v>44818</v>
      </c>
      <c r="B316" s="130" t="s">
        <v>487</v>
      </c>
      <c r="C316" s="15"/>
      <c r="D316" s="126"/>
      <c r="E316" s="144">
        <v>10000</v>
      </c>
      <c r="F316" s="98" t="s">
        <v>422</v>
      </c>
    </row>
    <row r="317" spans="1:6" ht="27.75" customHeight="1">
      <c r="A317" s="83">
        <v>44818</v>
      </c>
      <c r="B317" s="130" t="s">
        <v>487</v>
      </c>
      <c r="C317" s="15"/>
      <c r="D317" s="126"/>
      <c r="E317" s="144">
        <v>100</v>
      </c>
      <c r="F317" s="98" t="s">
        <v>337</v>
      </c>
    </row>
    <row r="318" spans="1:6" ht="27.75" customHeight="1">
      <c r="A318" s="83">
        <v>44819</v>
      </c>
      <c r="B318" s="130" t="s">
        <v>308</v>
      </c>
      <c r="C318" s="15"/>
      <c r="D318" s="126"/>
      <c r="E318" s="144">
        <v>500</v>
      </c>
      <c r="F318" s="98" t="s">
        <v>314</v>
      </c>
    </row>
    <row r="319" spans="1:6" ht="27.75" customHeight="1">
      <c r="A319" s="83">
        <v>44819</v>
      </c>
      <c r="B319" s="130" t="s">
        <v>489</v>
      </c>
      <c r="C319" s="15"/>
      <c r="D319" s="126"/>
      <c r="E319" s="144">
        <v>7518</v>
      </c>
      <c r="F319" s="98" t="s">
        <v>422</v>
      </c>
    </row>
    <row r="320" spans="1:6" ht="27.75" customHeight="1">
      <c r="A320" s="83">
        <v>44821</v>
      </c>
      <c r="B320" s="130" t="s">
        <v>490</v>
      </c>
      <c r="C320" s="15"/>
      <c r="D320" s="126"/>
      <c r="E320" s="144">
        <v>500</v>
      </c>
      <c r="F320" s="98" t="s">
        <v>415</v>
      </c>
    </row>
    <row r="321" spans="1:6" ht="27.75" customHeight="1">
      <c r="A321" s="83">
        <v>44822</v>
      </c>
      <c r="B321" s="130" t="s">
        <v>491</v>
      </c>
      <c r="C321" s="15"/>
      <c r="D321" s="126"/>
      <c r="E321" s="144">
        <v>500</v>
      </c>
      <c r="F321" s="98" t="s">
        <v>337</v>
      </c>
    </row>
    <row r="322" spans="1:6" ht="27.75" customHeight="1">
      <c r="A322" s="83">
        <v>44825</v>
      </c>
      <c r="B322" s="130" t="s">
        <v>496</v>
      </c>
      <c r="C322" s="15"/>
      <c r="D322" s="126"/>
      <c r="E322" s="144">
        <v>100</v>
      </c>
      <c r="F322" s="98" t="s">
        <v>422</v>
      </c>
    </row>
    <row r="323" spans="1:6" ht="27.75" customHeight="1">
      <c r="A323" s="83">
        <v>44826</v>
      </c>
      <c r="B323" s="130" t="s">
        <v>497</v>
      </c>
      <c r="C323" s="15"/>
      <c r="D323" s="126"/>
      <c r="E323" s="144">
        <v>400</v>
      </c>
      <c r="F323" s="98" t="s">
        <v>427</v>
      </c>
    </row>
    <row r="324" spans="1:6" ht="27.75" customHeight="1">
      <c r="A324" s="83">
        <v>44826</v>
      </c>
      <c r="B324" s="130" t="s">
        <v>497</v>
      </c>
      <c r="C324" s="15"/>
      <c r="D324" s="126"/>
      <c r="E324" s="144">
        <v>200</v>
      </c>
      <c r="F324" s="98" t="s">
        <v>415</v>
      </c>
    </row>
    <row r="325" spans="1:6" ht="27.75" customHeight="1">
      <c r="A325" s="83">
        <v>44828</v>
      </c>
      <c r="B325" s="130" t="s">
        <v>498</v>
      </c>
      <c r="C325" s="15"/>
      <c r="D325" s="126"/>
      <c r="E325" s="144">
        <v>79476</v>
      </c>
      <c r="F325" s="98" t="s">
        <v>422</v>
      </c>
    </row>
    <row r="326" spans="1:6" ht="27.75" customHeight="1">
      <c r="A326" s="83">
        <v>44828</v>
      </c>
      <c r="B326" s="130" t="s">
        <v>498</v>
      </c>
      <c r="C326" s="15"/>
      <c r="D326" s="126"/>
      <c r="E326" s="144">
        <v>300</v>
      </c>
      <c r="F326" s="98" t="s">
        <v>314</v>
      </c>
    </row>
    <row r="327" spans="1:6" ht="27.75" customHeight="1">
      <c r="A327" s="83">
        <v>44831</v>
      </c>
      <c r="B327" s="124" t="s">
        <v>499</v>
      </c>
      <c r="C327" s="15"/>
      <c r="D327" s="126"/>
      <c r="E327" s="144">
        <v>1000</v>
      </c>
      <c r="F327" s="98" t="s">
        <v>314</v>
      </c>
    </row>
    <row r="328" spans="1:6" ht="27.75" customHeight="1">
      <c r="A328" s="83">
        <v>44831</v>
      </c>
      <c r="B328" s="130" t="s">
        <v>500</v>
      </c>
      <c r="C328" s="15"/>
      <c r="D328" s="126"/>
      <c r="E328" s="144">
        <v>400</v>
      </c>
      <c r="F328" s="98" t="s">
        <v>314</v>
      </c>
    </row>
    <row r="329" spans="1:6" ht="27.75" customHeight="1">
      <c r="A329" s="83">
        <v>44831</v>
      </c>
      <c r="B329" s="130" t="s">
        <v>500</v>
      </c>
      <c r="C329" s="15"/>
      <c r="D329" s="126"/>
      <c r="E329" s="144">
        <v>21740</v>
      </c>
      <c r="F329" s="98" t="s">
        <v>422</v>
      </c>
    </row>
    <row r="330" spans="1:6" ht="27.75" customHeight="1">
      <c r="A330" s="83">
        <v>44833</v>
      </c>
      <c r="B330" s="124" t="s">
        <v>501</v>
      </c>
      <c r="C330" s="15"/>
      <c r="D330" s="126"/>
      <c r="E330" s="144">
        <v>77</v>
      </c>
      <c r="F330" s="98" t="s">
        <v>314</v>
      </c>
    </row>
    <row r="331" spans="1:6" ht="27.75" customHeight="1">
      <c r="A331" s="83">
        <v>44838</v>
      </c>
      <c r="B331" s="124" t="s">
        <v>162</v>
      </c>
      <c r="C331" s="15"/>
      <c r="D331" s="126"/>
      <c r="E331" s="144">
        <v>1000</v>
      </c>
      <c r="F331" s="98" t="s">
        <v>314</v>
      </c>
    </row>
    <row r="332" spans="1:6" ht="27.75" customHeight="1">
      <c r="A332" s="83">
        <v>44838</v>
      </c>
      <c r="B332" s="130" t="s">
        <v>502</v>
      </c>
      <c r="C332" s="15"/>
      <c r="D332" s="126"/>
      <c r="E332" s="144">
        <v>28416</v>
      </c>
      <c r="F332" s="98" t="s">
        <v>422</v>
      </c>
    </row>
    <row r="333" spans="1:6" ht="27.75" customHeight="1">
      <c r="A333" s="83">
        <v>44838</v>
      </c>
      <c r="B333" s="130" t="s">
        <v>502</v>
      </c>
      <c r="C333" s="15"/>
      <c r="D333" s="126"/>
      <c r="E333" s="144">
        <v>5000</v>
      </c>
      <c r="F333" s="98" t="s">
        <v>390</v>
      </c>
    </row>
    <row r="334" spans="1:6" ht="27.75" customHeight="1">
      <c r="A334" s="83">
        <v>44838</v>
      </c>
      <c r="B334" s="130" t="s">
        <v>502</v>
      </c>
      <c r="C334" s="15"/>
      <c r="D334" s="126"/>
      <c r="E334" s="144">
        <v>1000</v>
      </c>
      <c r="F334" s="98" t="s">
        <v>314</v>
      </c>
    </row>
    <row r="335" spans="1:6" ht="27.75" customHeight="1">
      <c r="A335" s="83">
        <v>44839</v>
      </c>
      <c r="B335" s="124" t="s">
        <v>503</v>
      </c>
      <c r="C335" s="15"/>
      <c r="D335" s="126"/>
      <c r="E335" s="144">
        <v>1000</v>
      </c>
      <c r="F335" s="98" t="s">
        <v>314</v>
      </c>
    </row>
    <row r="336" spans="1:6" ht="34.5" customHeight="1">
      <c r="A336" s="83">
        <v>44839</v>
      </c>
      <c r="B336" s="124" t="s">
        <v>72</v>
      </c>
      <c r="C336" s="15"/>
      <c r="D336" s="126"/>
      <c r="E336" s="144">
        <v>30000</v>
      </c>
      <c r="F336" s="145" t="s">
        <v>543</v>
      </c>
    </row>
    <row r="337" spans="1:6" ht="27.75" customHeight="1">
      <c r="A337" s="83">
        <v>44839</v>
      </c>
      <c r="B337" s="130" t="s">
        <v>506</v>
      </c>
      <c r="C337" s="15"/>
      <c r="D337" s="126"/>
      <c r="E337" s="144">
        <v>1000</v>
      </c>
      <c r="F337" s="98" t="s">
        <v>314</v>
      </c>
    </row>
    <row r="338" spans="1:6" ht="31.5" customHeight="1">
      <c r="A338" s="83">
        <v>44839</v>
      </c>
      <c r="B338" s="130" t="s">
        <v>506</v>
      </c>
      <c r="C338" s="15"/>
      <c r="D338" s="126"/>
      <c r="E338" s="144">
        <v>1330</v>
      </c>
      <c r="F338" s="145" t="s">
        <v>543</v>
      </c>
    </row>
    <row r="339" spans="1:6" ht="31.5" customHeight="1">
      <c r="A339" s="83">
        <v>44840</v>
      </c>
      <c r="B339" s="130" t="s">
        <v>510</v>
      </c>
      <c r="C339" s="15"/>
      <c r="D339" s="126"/>
      <c r="E339" s="144">
        <v>500</v>
      </c>
      <c r="F339" s="145" t="s">
        <v>543</v>
      </c>
    </row>
    <row r="340" spans="1:6" ht="31.5" customHeight="1">
      <c r="A340" s="83">
        <v>44840</v>
      </c>
      <c r="B340" s="130" t="s">
        <v>509</v>
      </c>
      <c r="C340" s="15"/>
      <c r="D340" s="126"/>
      <c r="E340" s="144">
        <v>1000</v>
      </c>
      <c r="F340" s="98" t="s">
        <v>314</v>
      </c>
    </row>
    <row r="341" spans="1:6" ht="33" customHeight="1">
      <c r="A341" s="83">
        <v>44841</v>
      </c>
      <c r="B341" s="124" t="s">
        <v>508</v>
      </c>
      <c r="C341" s="15"/>
      <c r="D341" s="126"/>
      <c r="E341" s="144">
        <v>43500</v>
      </c>
      <c r="F341" s="98" t="s">
        <v>314</v>
      </c>
    </row>
    <row r="342" spans="1:6" ht="27.75" customHeight="1">
      <c r="A342" s="83">
        <v>44844</v>
      </c>
      <c r="B342" s="47" t="s">
        <v>512</v>
      </c>
      <c r="C342" s="15"/>
      <c r="D342" s="126"/>
      <c r="E342" s="144">
        <v>31</v>
      </c>
      <c r="F342" s="98" t="s">
        <v>42</v>
      </c>
    </row>
    <row r="343" spans="1:6" ht="27.75" customHeight="1">
      <c r="A343" s="83">
        <v>44845</v>
      </c>
      <c r="B343" s="15" t="s">
        <v>514</v>
      </c>
      <c r="C343" s="15"/>
      <c r="D343" s="126"/>
      <c r="E343" s="144">
        <v>300</v>
      </c>
      <c r="F343" s="98" t="s">
        <v>515</v>
      </c>
    </row>
    <row r="344" spans="1:6" ht="27.75" customHeight="1">
      <c r="A344" s="83">
        <v>44845</v>
      </c>
      <c r="B344" s="15" t="s">
        <v>516</v>
      </c>
      <c r="C344" s="15"/>
      <c r="D344" s="126"/>
      <c r="E344" s="144">
        <v>1000</v>
      </c>
      <c r="F344" s="98" t="s">
        <v>515</v>
      </c>
    </row>
    <row r="345" spans="1:6" ht="27.75" customHeight="1">
      <c r="A345" s="83">
        <v>44845</v>
      </c>
      <c r="B345" s="15" t="s">
        <v>517</v>
      </c>
      <c r="C345" s="15"/>
      <c r="D345" s="126"/>
      <c r="E345" s="144">
        <v>2000</v>
      </c>
      <c r="F345" s="98" t="s">
        <v>515</v>
      </c>
    </row>
    <row r="346" spans="1:6" ht="27.75" customHeight="1">
      <c r="A346" s="83">
        <v>44845</v>
      </c>
      <c r="B346" s="15" t="s">
        <v>518</v>
      </c>
      <c r="C346" s="15"/>
      <c r="D346" s="126"/>
      <c r="E346" s="144">
        <v>81893</v>
      </c>
      <c r="F346" s="98" t="s">
        <v>515</v>
      </c>
    </row>
    <row r="347" spans="1:6" ht="27.75" customHeight="1">
      <c r="A347" s="83">
        <v>44846</v>
      </c>
      <c r="B347" s="15" t="s">
        <v>519</v>
      </c>
      <c r="C347" s="15"/>
      <c r="D347" s="126"/>
      <c r="E347" s="144">
        <v>300</v>
      </c>
      <c r="F347" s="98" t="s">
        <v>314</v>
      </c>
    </row>
    <row r="348" spans="1:6" ht="27.75" customHeight="1">
      <c r="A348" s="83">
        <v>44847</v>
      </c>
      <c r="B348" s="15" t="s">
        <v>521</v>
      </c>
      <c r="C348" s="15"/>
      <c r="D348" s="126"/>
      <c r="E348" s="144">
        <v>500</v>
      </c>
      <c r="F348" s="98" t="s">
        <v>314</v>
      </c>
    </row>
    <row r="349" spans="1:6" ht="27.75" customHeight="1">
      <c r="A349" s="83">
        <v>44847</v>
      </c>
      <c r="B349" s="15" t="s">
        <v>522</v>
      </c>
      <c r="C349" s="15"/>
      <c r="D349" s="126"/>
      <c r="E349" s="144">
        <v>1000</v>
      </c>
      <c r="F349" s="98" t="s">
        <v>314</v>
      </c>
    </row>
    <row r="350" spans="1:6" ht="27.75" customHeight="1">
      <c r="A350" s="83">
        <v>44847</v>
      </c>
      <c r="B350" s="15" t="s">
        <v>523</v>
      </c>
      <c r="C350" s="15"/>
      <c r="D350" s="126"/>
      <c r="E350" s="144">
        <v>6000</v>
      </c>
      <c r="F350" s="98" t="s">
        <v>515</v>
      </c>
    </row>
    <row r="351" spans="1:6" ht="27.75" customHeight="1">
      <c r="A351" s="83">
        <v>44848</v>
      </c>
      <c r="B351" s="15" t="s">
        <v>366</v>
      </c>
      <c r="C351" s="15"/>
      <c r="D351" s="126"/>
      <c r="E351" s="144">
        <v>38</v>
      </c>
      <c r="F351" s="98" t="s">
        <v>314</v>
      </c>
    </row>
    <row r="352" spans="1:6" ht="27.75" customHeight="1">
      <c r="A352" s="83">
        <v>44848</v>
      </c>
      <c r="B352" s="15" t="s">
        <v>524</v>
      </c>
      <c r="C352" s="15"/>
      <c r="D352" s="126"/>
      <c r="E352" s="144">
        <v>1900</v>
      </c>
      <c r="F352" s="98" t="s">
        <v>515</v>
      </c>
    </row>
    <row r="353" spans="1:6" ht="27.75" customHeight="1">
      <c r="A353" s="83">
        <v>44849</v>
      </c>
      <c r="B353" s="130" t="s">
        <v>525</v>
      </c>
      <c r="C353" s="15"/>
      <c r="D353" s="126"/>
      <c r="E353" s="144">
        <v>200</v>
      </c>
      <c r="F353" s="98" t="s">
        <v>314</v>
      </c>
    </row>
    <row r="354" spans="1:6" ht="27.75" customHeight="1">
      <c r="A354" s="83">
        <v>44849</v>
      </c>
      <c r="B354" s="130" t="s">
        <v>525</v>
      </c>
      <c r="C354" s="15"/>
      <c r="D354" s="126"/>
      <c r="E354" s="144">
        <v>200</v>
      </c>
      <c r="F354" s="98" t="s">
        <v>655</v>
      </c>
    </row>
    <row r="355" spans="1:6" ht="27.75" customHeight="1">
      <c r="A355" s="83">
        <v>44851</v>
      </c>
      <c r="B355" s="15" t="s">
        <v>527</v>
      </c>
      <c r="C355" s="15"/>
      <c r="D355" s="126"/>
      <c r="E355" s="144">
        <v>500</v>
      </c>
      <c r="F355" s="98" t="s">
        <v>515</v>
      </c>
    </row>
    <row r="356" spans="1:6" ht="27.75" customHeight="1">
      <c r="A356" s="83">
        <v>44851</v>
      </c>
      <c r="B356" s="15" t="s">
        <v>528</v>
      </c>
      <c r="C356" s="15"/>
      <c r="D356" s="126"/>
      <c r="E356" s="144">
        <v>3000</v>
      </c>
      <c r="F356" s="98" t="s">
        <v>515</v>
      </c>
    </row>
    <row r="357" spans="1:6" ht="27.75" customHeight="1">
      <c r="A357" s="83">
        <v>44851</v>
      </c>
      <c r="B357" s="15" t="s">
        <v>529</v>
      </c>
      <c r="C357" s="15"/>
      <c r="D357" s="126"/>
      <c r="E357" s="144">
        <v>4500</v>
      </c>
      <c r="F357" s="98" t="s">
        <v>515</v>
      </c>
    </row>
    <row r="358" spans="1:6" ht="27.75" customHeight="1">
      <c r="A358" s="83">
        <v>44851</v>
      </c>
      <c r="B358" s="15" t="s">
        <v>530</v>
      </c>
      <c r="C358" s="15"/>
      <c r="D358" s="126"/>
      <c r="E358" s="144">
        <v>64502</v>
      </c>
      <c r="F358" s="98" t="s">
        <v>515</v>
      </c>
    </row>
    <row r="359" spans="1:6" ht="27.75" customHeight="1">
      <c r="A359" s="83">
        <v>44851</v>
      </c>
      <c r="B359" s="130" t="s">
        <v>533</v>
      </c>
      <c r="C359" s="15"/>
      <c r="D359" s="126"/>
      <c r="E359" s="144">
        <v>1000</v>
      </c>
      <c r="F359" s="98" t="s">
        <v>314</v>
      </c>
    </row>
    <row r="360" spans="1:6" ht="22.5" customHeight="1">
      <c r="A360" s="83">
        <v>44851</v>
      </c>
      <c r="B360" s="130" t="s">
        <v>533</v>
      </c>
      <c r="C360" s="15"/>
      <c r="D360" s="126"/>
      <c r="E360" s="144">
        <v>200</v>
      </c>
      <c r="F360" s="145" t="s">
        <v>543</v>
      </c>
    </row>
    <row r="361" spans="1:6" ht="27.75" customHeight="1">
      <c r="A361" s="83">
        <v>44852</v>
      </c>
      <c r="B361" s="15" t="s">
        <v>531</v>
      </c>
      <c r="C361" s="15"/>
      <c r="D361" s="126"/>
      <c r="E361" s="144">
        <v>100</v>
      </c>
      <c r="F361" s="98" t="s">
        <v>314</v>
      </c>
    </row>
    <row r="362" spans="1:6" ht="27.75" customHeight="1">
      <c r="A362" s="83">
        <v>44852</v>
      </c>
      <c r="B362" s="15" t="s">
        <v>532</v>
      </c>
      <c r="C362" s="15"/>
      <c r="D362" s="126"/>
      <c r="E362" s="144">
        <v>100</v>
      </c>
      <c r="F362" s="98" t="s">
        <v>314</v>
      </c>
    </row>
    <row r="363" spans="1:6" ht="27.75" customHeight="1">
      <c r="A363" s="83">
        <v>44853</v>
      </c>
      <c r="B363" s="15" t="s">
        <v>534</v>
      </c>
      <c r="C363" s="15"/>
      <c r="D363" s="126"/>
      <c r="E363" s="144">
        <v>150</v>
      </c>
      <c r="F363" s="98" t="s">
        <v>515</v>
      </c>
    </row>
    <row r="364" spans="1:6" ht="27.75" customHeight="1">
      <c r="A364" s="83">
        <v>44853</v>
      </c>
      <c r="B364" s="15" t="s">
        <v>535</v>
      </c>
      <c r="C364" s="15"/>
      <c r="D364" s="126"/>
      <c r="E364" s="144">
        <v>200</v>
      </c>
      <c r="F364" s="98" t="s">
        <v>515</v>
      </c>
    </row>
    <row r="365" spans="1:6" ht="27.75" customHeight="1">
      <c r="A365" s="83">
        <v>44853</v>
      </c>
      <c r="B365" s="15" t="s">
        <v>536</v>
      </c>
      <c r="C365" s="15"/>
      <c r="D365" s="126"/>
      <c r="E365" s="144">
        <v>300</v>
      </c>
      <c r="F365" s="98" t="s">
        <v>515</v>
      </c>
    </row>
    <row r="366" spans="1:6" ht="27.75" customHeight="1">
      <c r="A366" s="83">
        <v>44853</v>
      </c>
      <c r="B366" s="15" t="s">
        <v>537</v>
      </c>
      <c r="C366" s="15"/>
      <c r="D366" s="126"/>
      <c r="E366" s="144">
        <v>300</v>
      </c>
      <c r="F366" s="98" t="s">
        <v>515</v>
      </c>
    </row>
    <row r="367" spans="1:6" ht="27.75" customHeight="1">
      <c r="A367" s="83">
        <v>44853</v>
      </c>
      <c r="B367" s="15" t="s">
        <v>538</v>
      </c>
      <c r="C367" s="15"/>
      <c r="D367" s="126"/>
      <c r="E367" s="144">
        <v>300</v>
      </c>
      <c r="F367" s="98" t="s">
        <v>515</v>
      </c>
    </row>
    <row r="368" spans="1:6" ht="27.75" customHeight="1">
      <c r="A368" s="83">
        <v>44853</v>
      </c>
      <c r="B368" s="15" t="s">
        <v>539</v>
      </c>
      <c r="C368" s="15"/>
      <c r="D368" s="126"/>
      <c r="E368" s="144">
        <v>500</v>
      </c>
      <c r="F368" s="98" t="s">
        <v>314</v>
      </c>
    </row>
    <row r="369" spans="1:6" ht="27.75" customHeight="1">
      <c r="A369" s="83">
        <v>44853</v>
      </c>
      <c r="B369" s="15" t="s">
        <v>540</v>
      </c>
      <c r="C369" s="15"/>
      <c r="D369" s="126"/>
      <c r="E369" s="144">
        <v>700</v>
      </c>
      <c r="F369" s="98" t="s">
        <v>314</v>
      </c>
    </row>
    <row r="370" spans="1:6" ht="27.75" customHeight="1">
      <c r="A370" s="83">
        <v>44853</v>
      </c>
      <c r="B370" s="15" t="s">
        <v>541</v>
      </c>
      <c r="C370" s="15"/>
      <c r="D370" s="126"/>
      <c r="E370" s="144">
        <v>2350</v>
      </c>
      <c r="F370" s="98" t="s">
        <v>515</v>
      </c>
    </row>
    <row r="371" spans="1:6" ht="27.75" customHeight="1">
      <c r="A371" s="83">
        <v>44853</v>
      </c>
      <c r="B371" s="130" t="s">
        <v>546</v>
      </c>
      <c r="C371" s="15"/>
      <c r="D371" s="126"/>
      <c r="E371" s="144">
        <v>500</v>
      </c>
      <c r="F371" s="98" t="s">
        <v>542</v>
      </c>
    </row>
    <row r="372" spans="1:6" ht="27.75" customHeight="1">
      <c r="A372" s="83" t="s">
        <v>547</v>
      </c>
      <c r="B372" s="15" t="s">
        <v>548</v>
      </c>
      <c r="C372" s="15"/>
      <c r="D372" s="126"/>
      <c r="E372" s="144">
        <v>100</v>
      </c>
      <c r="F372" s="98" t="s">
        <v>515</v>
      </c>
    </row>
    <row r="373" spans="1:6" ht="27.75" customHeight="1">
      <c r="A373" s="83" t="s">
        <v>547</v>
      </c>
      <c r="B373" s="15" t="s">
        <v>549</v>
      </c>
      <c r="C373" s="15"/>
      <c r="D373" s="126"/>
      <c r="E373" s="144">
        <v>100</v>
      </c>
      <c r="F373" s="98" t="s">
        <v>515</v>
      </c>
    </row>
    <row r="374" spans="1:6" ht="27.75" customHeight="1">
      <c r="A374" s="83" t="s">
        <v>547</v>
      </c>
      <c r="B374" s="15" t="s">
        <v>548</v>
      </c>
      <c r="C374" s="15"/>
      <c r="D374" s="126"/>
      <c r="E374" s="144">
        <v>150</v>
      </c>
      <c r="F374" s="98" t="s">
        <v>515</v>
      </c>
    </row>
    <row r="375" spans="1:6" ht="27.75" customHeight="1">
      <c r="A375" s="83" t="s">
        <v>547</v>
      </c>
      <c r="B375" s="15" t="s">
        <v>548</v>
      </c>
      <c r="C375" s="15"/>
      <c r="D375" s="126"/>
      <c r="E375" s="144">
        <v>200</v>
      </c>
      <c r="F375" s="98" t="s">
        <v>515</v>
      </c>
    </row>
    <row r="376" spans="1:6" ht="27.75" customHeight="1">
      <c r="A376" s="83" t="s">
        <v>547</v>
      </c>
      <c r="B376" s="15" t="s">
        <v>550</v>
      </c>
      <c r="C376" s="15"/>
      <c r="D376" s="126"/>
      <c r="E376" s="144">
        <v>200</v>
      </c>
      <c r="F376" s="98" t="s">
        <v>515</v>
      </c>
    </row>
    <row r="377" spans="1:6" ht="27.75" customHeight="1">
      <c r="A377" s="83" t="s">
        <v>547</v>
      </c>
      <c r="B377" s="15" t="s">
        <v>551</v>
      </c>
      <c r="C377" s="15"/>
      <c r="D377" s="126"/>
      <c r="E377" s="144">
        <v>300</v>
      </c>
      <c r="F377" s="98" t="s">
        <v>314</v>
      </c>
    </row>
    <row r="378" spans="1:6" ht="27.75" customHeight="1">
      <c r="A378" s="83" t="s">
        <v>547</v>
      </c>
      <c r="B378" s="15" t="s">
        <v>552</v>
      </c>
      <c r="C378" s="15"/>
      <c r="D378" s="126"/>
      <c r="E378" s="144">
        <v>400</v>
      </c>
      <c r="F378" s="98" t="s">
        <v>515</v>
      </c>
    </row>
    <row r="379" spans="1:6" ht="27.75" customHeight="1">
      <c r="A379" s="83" t="s">
        <v>547</v>
      </c>
      <c r="B379" s="15" t="s">
        <v>553</v>
      </c>
      <c r="C379" s="15"/>
      <c r="D379" s="126"/>
      <c r="E379" s="144">
        <v>500</v>
      </c>
      <c r="F379" s="98" t="s">
        <v>314</v>
      </c>
    </row>
    <row r="380" spans="1:6" ht="27.75" customHeight="1">
      <c r="A380" s="83" t="s">
        <v>547</v>
      </c>
      <c r="B380" s="15" t="s">
        <v>554</v>
      </c>
      <c r="C380" s="15"/>
      <c r="D380" s="126"/>
      <c r="E380" s="144">
        <v>500</v>
      </c>
      <c r="F380" s="98" t="s">
        <v>515</v>
      </c>
    </row>
    <row r="381" spans="1:6" ht="27.75" customHeight="1">
      <c r="A381" s="83" t="s">
        <v>547</v>
      </c>
      <c r="B381" s="15" t="s">
        <v>555</v>
      </c>
      <c r="C381" s="15"/>
      <c r="D381" s="126"/>
      <c r="E381" s="144">
        <v>800</v>
      </c>
      <c r="F381" s="98" t="s">
        <v>314</v>
      </c>
    </row>
    <row r="382" spans="1:6" ht="27.75" customHeight="1">
      <c r="A382" s="83" t="s">
        <v>547</v>
      </c>
      <c r="B382" s="15" t="s">
        <v>556</v>
      </c>
      <c r="C382" s="15"/>
      <c r="D382" s="126"/>
      <c r="E382" s="144">
        <v>2000</v>
      </c>
      <c r="F382" s="98" t="s">
        <v>515</v>
      </c>
    </row>
    <row r="383" spans="1:6" ht="27.75" customHeight="1">
      <c r="A383" s="83" t="s">
        <v>547</v>
      </c>
      <c r="B383" s="130" t="s">
        <v>557</v>
      </c>
      <c r="C383" s="15"/>
      <c r="D383" s="126"/>
      <c r="E383" s="144">
        <v>53150</v>
      </c>
      <c r="F383" s="98" t="s">
        <v>542</v>
      </c>
    </row>
    <row r="384" spans="1:6" ht="27.75" customHeight="1">
      <c r="A384" s="83" t="s">
        <v>547</v>
      </c>
      <c r="B384" s="130" t="s">
        <v>557</v>
      </c>
      <c r="C384" s="15"/>
      <c r="D384" s="126"/>
      <c r="E384" s="144">
        <v>1000</v>
      </c>
      <c r="F384" s="98" t="s">
        <v>314</v>
      </c>
    </row>
    <row r="385" spans="1:6" ht="27.75" customHeight="1">
      <c r="A385" s="83" t="s">
        <v>547</v>
      </c>
      <c r="B385" s="130" t="s">
        <v>557</v>
      </c>
      <c r="C385" s="15"/>
      <c r="D385" s="126"/>
      <c r="E385" s="144">
        <v>100</v>
      </c>
      <c r="F385" s="98" t="s">
        <v>427</v>
      </c>
    </row>
    <row r="386" spans="1:6" ht="27.75" customHeight="1">
      <c r="A386" s="83">
        <v>44855</v>
      </c>
      <c r="B386" s="15" t="s">
        <v>559</v>
      </c>
      <c r="C386" s="15"/>
      <c r="D386" s="126"/>
      <c r="E386" s="144">
        <v>10200</v>
      </c>
      <c r="F386" s="98" t="s">
        <v>515</v>
      </c>
    </row>
    <row r="387" spans="1:6" ht="27.75" customHeight="1">
      <c r="A387" s="83">
        <v>44855</v>
      </c>
      <c r="B387" s="130" t="s">
        <v>560</v>
      </c>
      <c r="C387" s="15"/>
      <c r="D387" s="126"/>
      <c r="E387" s="144">
        <v>45500</v>
      </c>
      <c r="F387" s="98" t="s">
        <v>542</v>
      </c>
    </row>
    <row r="388" spans="1:6" ht="27.75" customHeight="1">
      <c r="A388" s="83">
        <v>44856</v>
      </c>
      <c r="B388" s="130" t="s">
        <v>561</v>
      </c>
      <c r="C388" s="15"/>
      <c r="D388" s="126"/>
      <c r="E388" s="144">
        <v>2000</v>
      </c>
      <c r="F388" s="98" t="s">
        <v>542</v>
      </c>
    </row>
    <row r="389" spans="1:6" ht="27.75" customHeight="1">
      <c r="A389" s="83">
        <v>44858</v>
      </c>
      <c r="B389" s="15" t="s">
        <v>562</v>
      </c>
      <c r="C389" s="15"/>
      <c r="D389" s="126"/>
      <c r="E389" s="144">
        <v>500</v>
      </c>
      <c r="F389" s="98" t="s">
        <v>314</v>
      </c>
    </row>
    <row r="390" spans="1:6" ht="27.75" customHeight="1">
      <c r="A390" s="83">
        <v>44858</v>
      </c>
      <c r="B390" s="130" t="s">
        <v>563</v>
      </c>
      <c r="C390" s="15"/>
      <c r="D390" s="126"/>
      <c r="E390" s="144">
        <v>1000</v>
      </c>
      <c r="F390" s="98" t="s">
        <v>314</v>
      </c>
    </row>
    <row r="391" spans="1:6" ht="27.75" customHeight="1">
      <c r="A391" s="83">
        <v>44858</v>
      </c>
      <c r="B391" s="15" t="s">
        <v>554</v>
      </c>
      <c r="C391" s="15"/>
      <c r="D391" s="126"/>
      <c r="E391" s="144">
        <v>200</v>
      </c>
      <c r="F391" s="98" t="s">
        <v>515</v>
      </c>
    </row>
    <row r="392" spans="1:6" ht="27.75" customHeight="1">
      <c r="A392" s="83">
        <v>44858</v>
      </c>
      <c r="B392" s="15" t="s">
        <v>567</v>
      </c>
      <c r="C392" s="15"/>
      <c r="D392" s="126"/>
      <c r="E392" s="144">
        <v>500</v>
      </c>
      <c r="F392" s="98" t="s">
        <v>314</v>
      </c>
    </row>
    <row r="393" spans="1:6" ht="27.75" customHeight="1">
      <c r="A393" s="83">
        <v>44858</v>
      </c>
      <c r="B393" s="15" t="s">
        <v>568</v>
      </c>
      <c r="C393" s="15"/>
      <c r="D393" s="126"/>
      <c r="E393" s="144">
        <v>1000</v>
      </c>
      <c r="F393" s="98" t="s">
        <v>515</v>
      </c>
    </row>
    <row r="394" spans="1:6" ht="27.75" customHeight="1">
      <c r="A394" s="83">
        <v>44858</v>
      </c>
      <c r="B394" s="15" t="s">
        <v>573</v>
      </c>
      <c r="C394" s="15"/>
      <c r="D394" s="126"/>
      <c r="E394" s="144">
        <v>457.64</v>
      </c>
      <c r="F394" s="98" t="s">
        <v>314</v>
      </c>
    </row>
    <row r="395" spans="1:6" ht="27.75" customHeight="1">
      <c r="A395" s="83">
        <v>44858</v>
      </c>
      <c r="B395" s="15" t="s">
        <v>573</v>
      </c>
      <c r="C395" s="15"/>
      <c r="D395" s="126"/>
      <c r="E395" s="144">
        <f>1000-E394</f>
        <v>542.36</v>
      </c>
      <c r="F395" s="98" t="s">
        <v>345</v>
      </c>
    </row>
    <row r="396" spans="1:6" ht="27.75" customHeight="1">
      <c r="A396" s="83">
        <v>44858</v>
      </c>
      <c r="B396" s="15" t="s">
        <v>572</v>
      </c>
      <c r="C396" s="15"/>
      <c r="D396" s="126"/>
      <c r="E396" s="144">
        <v>1000</v>
      </c>
      <c r="F396" s="98" t="s">
        <v>345</v>
      </c>
    </row>
    <row r="397" spans="1:6" ht="27.75" customHeight="1">
      <c r="A397" s="83">
        <v>44858</v>
      </c>
      <c r="B397" s="15" t="s">
        <v>571</v>
      </c>
      <c r="C397" s="15"/>
      <c r="D397" s="126"/>
      <c r="E397" s="144">
        <v>1000</v>
      </c>
      <c r="F397" s="98" t="s">
        <v>345</v>
      </c>
    </row>
    <row r="398" spans="1:6" ht="27.75" customHeight="1">
      <c r="A398" s="83">
        <v>44858</v>
      </c>
      <c r="B398" s="15" t="s">
        <v>569</v>
      </c>
      <c r="C398" s="15"/>
      <c r="D398" s="126"/>
      <c r="E398" s="144">
        <v>3000</v>
      </c>
      <c r="F398" s="98" t="s">
        <v>515</v>
      </c>
    </row>
    <row r="399" spans="1:6" ht="27.75" customHeight="1">
      <c r="A399" s="83">
        <v>44858</v>
      </c>
      <c r="B399" s="15" t="s">
        <v>570</v>
      </c>
      <c r="C399" s="15"/>
      <c r="D399" s="126"/>
      <c r="E399" s="144">
        <v>4200</v>
      </c>
      <c r="F399" s="98" t="s">
        <v>515</v>
      </c>
    </row>
    <row r="400" spans="1:6" ht="27.75" customHeight="1">
      <c r="A400" s="83" t="s">
        <v>574</v>
      </c>
      <c r="B400" s="15" t="s">
        <v>577</v>
      </c>
      <c r="C400" s="15"/>
      <c r="D400" s="126"/>
      <c r="E400" s="144">
        <v>300</v>
      </c>
      <c r="F400" s="98" t="s">
        <v>345</v>
      </c>
    </row>
    <row r="401" spans="1:6" ht="27.75" customHeight="1">
      <c r="A401" s="83" t="s">
        <v>574</v>
      </c>
      <c r="B401" s="15" t="s">
        <v>578</v>
      </c>
      <c r="C401" s="15"/>
      <c r="D401" s="126"/>
      <c r="E401" s="144">
        <v>1000</v>
      </c>
      <c r="F401" s="98" t="s">
        <v>345</v>
      </c>
    </row>
    <row r="402" spans="1:6" ht="27.75" customHeight="1">
      <c r="A402" s="83" t="s">
        <v>574</v>
      </c>
      <c r="B402" s="15" t="s">
        <v>579</v>
      </c>
      <c r="C402" s="15"/>
      <c r="D402" s="126"/>
      <c r="E402" s="144">
        <v>3050</v>
      </c>
      <c r="F402" s="98" t="s">
        <v>515</v>
      </c>
    </row>
    <row r="403" spans="1:6" ht="27.75" customHeight="1">
      <c r="A403" s="83" t="s">
        <v>574</v>
      </c>
      <c r="B403" s="15" t="s">
        <v>581</v>
      </c>
      <c r="C403" s="15"/>
      <c r="D403" s="126"/>
      <c r="E403" s="144">
        <v>3500</v>
      </c>
      <c r="F403" s="98" t="s">
        <v>345</v>
      </c>
    </row>
    <row r="404" spans="1:6" ht="27.75" customHeight="1">
      <c r="A404" s="83" t="s">
        <v>574</v>
      </c>
      <c r="B404" s="15" t="s">
        <v>580</v>
      </c>
      <c r="C404" s="15"/>
      <c r="D404" s="126"/>
      <c r="E404" s="144">
        <v>5000</v>
      </c>
      <c r="F404" s="98" t="s">
        <v>515</v>
      </c>
    </row>
    <row r="405" spans="1:6" ht="27.75" customHeight="1">
      <c r="A405" s="83" t="s">
        <v>574</v>
      </c>
      <c r="B405" s="15" t="s">
        <v>586</v>
      </c>
      <c r="C405" s="15"/>
      <c r="D405" s="126"/>
      <c r="E405" s="144">
        <v>20150</v>
      </c>
      <c r="F405" s="98" t="s">
        <v>515</v>
      </c>
    </row>
    <row r="406" spans="1:6" ht="27.75" customHeight="1">
      <c r="A406" s="83" t="s">
        <v>575</v>
      </c>
      <c r="B406" s="15" t="s">
        <v>582</v>
      </c>
      <c r="C406" s="15"/>
      <c r="D406" s="126"/>
      <c r="E406" s="144">
        <v>1300</v>
      </c>
      <c r="F406" s="98" t="s">
        <v>515</v>
      </c>
    </row>
    <row r="407" spans="1:6" ht="27.75" customHeight="1">
      <c r="A407" s="83" t="s">
        <v>575</v>
      </c>
      <c r="B407" s="15" t="s">
        <v>388</v>
      </c>
      <c r="C407" s="15"/>
      <c r="D407" s="126"/>
      <c r="E407" s="144">
        <v>150</v>
      </c>
      <c r="F407" s="98" t="s">
        <v>542</v>
      </c>
    </row>
    <row r="408" spans="1:6" ht="27.75" customHeight="1">
      <c r="A408" s="83" t="s">
        <v>575</v>
      </c>
      <c r="B408" s="15" t="s">
        <v>583</v>
      </c>
      <c r="C408" s="15"/>
      <c r="D408" s="126"/>
      <c r="E408" s="144">
        <v>500</v>
      </c>
      <c r="F408" s="98" t="s">
        <v>542</v>
      </c>
    </row>
    <row r="409" spans="1:6" ht="27.75" customHeight="1">
      <c r="A409" s="83" t="s">
        <v>575</v>
      </c>
      <c r="B409" s="15" t="s">
        <v>584</v>
      </c>
      <c r="C409" s="15"/>
      <c r="D409" s="126"/>
      <c r="E409" s="144">
        <v>500</v>
      </c>
      <c r="F409" s="98" t="s">
        <v>515</v>
      </c>
    </row>
    <row r="410" spans="1:6" ht="27.75" customHeight="1">
      <c r="A410" s="83" t="s">
        <v>575</v>
      </c>
      <c r="B410" s="15" t="s">
        <v>585</v>
      </c>
      <c r="C410" s="15"/>
      <c r="D410" s="126"/>
      <c r="E410" s="144">
        <v>1000</v>
      </c>
      <c r="F410" s="98" t="s">
        <v>345</v>
      </c>
    </row>
    <row r="411" spans="1:6" ht="46.5" customHeight="1">
      <c r="A411" s="83" t="s">
        <v>575</v>
      </c>
      <c r="B411" s="15" t="s">
        <v>576</v>
      </c>
      <c r="C411" s="15"/>
      <c r="D411" s="126"/>
      <c r="E411" s="144">
        <v>23020</v>
      </c>
      <c r="F411" s="98" t="s">
        <v>337</v>
      </c>
    </row>
    <row r="412" spans="1:6" ht="24" customHeight="1">
      <c r="A412" s="83">
        <v>44861</v>
      </c>
      <c r="B412" s="15" t="s">
        <v>587</v>
      </c>
      <c r="C412" s="15"/>
      <c r="D412" s="126"/>
      <c r="E412" s="144">
        <v>200</v>
      </c>
      <c r="F412" s="98" t="s">
        <v>542</v>
      </c>
    </row>
    <row r="413" spans="1:6" ht="24" customHeight="1">
      <c r="A413" s="83">
        <v>44861</v>
      </c>
      <c r="B413" s="15" t="s">
        <v>588</v>
      </c>
      <c r="C413" s="15"/>
      <c r="D413" s="126"/>
      <c r="E413" s="144">
        <v>2000</v>
      </c>
      <c r="F413" s="98" t="s">
        <v>515</v>
      </c>
    </row>
    <row r="414" spans="1:6" ht="24" customHeight="1">
      <c r="A414" s="83">
        <v>44861</v>
      </c>
      <c r="B414" s="15" t="s">
        <v>589</v>
      </c>
      <c r="C414" s="15"/>
      <c r="D414" s="126"/>
      <c r="E414" s="144">
        <v>2000</v>
      </c>
      <c r="F414" s="98" t="s">
        <v>515</v>
      </c>
    </row>
    <row r="415" spans="1:6" ht="23.25" customHeight="1">
      <c r="A415" s="83">
        <v>44861</v>
      </c>
      <c r="B415" s="15" t="s">
        <v>590</v>
      </c>
      <c r="C415" s="15"/>
      <c r="D415" s="126"/>
      <c r="E415" s="144">
        <v>2980</v>
      </c>
      <c r="F415" s="98" t="s">
        <v>515</v>
      </c>
    </row>
    <row r="416" spans="1:6" ht="23.25" customHeight="1">
      <c r="A416" s="83">
        <v>44861</v>
      </c>
      <c r="B416" s="15" t="s">
        <v>591</v>
      </c>
      <c r="C416" s="15"/>
      <c r="D416" s="126"/>
      <c r="E416" s="144">
        <v>10000</v>
      </c>
      <c r="F416" s="98" t="s">
        <v>515</v>
      </c>
    </row>
    <row r="417" spans="1:6" ht="21.75" customHeight="1">
      <c r="A417" s="83">
        <v>44861</v>
      </c>
      <c r="B417" s="130" t="s">
        <v>592</v>
      </c>
      <c r="C417" s="15"/>
      <c r="D417" s="126"/>
      <c r="E417" s="144">
        <v>1550</v>
      </c>
      <c r="F417" s="98" t="s">
        <v>542</v>
      </c>
    </row>
    <row r="418" spans="1:6" ht="21" customHeight="1">
      <c r="A418" s="83" t="s">
        <v>593</v>
      </c>
      <c r="B418" s="15" t="s">
        <v>594</v>
      </c>
      <c r="C418" s="15"/>
      <c r="D418" s="126"/>
      <c r="E418" s="144">
        <v>500</v>
      </c>
      <c r="F418" s="98" t="s">
        <v>515</v>
      </c>
    </row>
    <row r="419" spans="1:6" ht="22.5" customHeight="1">
      <c r="A419" s="83" t="s">
        <v>593</v>
      </c>
      <c r="B419" s="15" t="s">
        <v>595</v>
      </c>
      <c r="C419" s="15"/>
      <c r="D419" s="126"/>
      <c r="E419" s="144">
        <v>1000</v>
      </c>
      <c r="F419" s="98" t="s">
        <v>515</v>
      </c>
    </row>
    <row r="420" spans="1:6" ht="21" customHeight="1">
      <c r="A420" s="83" t="s">
        <v>593</v>
      </c>
      <c r="B420" s="15" t="s">
        <v>595</v>
      </c>
      <c r="C420" s="15"/>
      <c r="D420" s="126"/>
      <c r="E420" s="144">
        <v>1000</v>
      </c>
      <c r="F420" s="98" t="s">
        <v>515</v>
      </c>
    </row>
    <row r="421" spans="1:6" ht="23.25" customHeight="1">
      <c r="A421" s="83" t="s">
        <v>593</v>
      </c>
      <c r="B421" s="15" t="s">
        <v>596</v>
      </c>
      <c r="C421" s="15"/>
      <c r="D421" s="126"/>
      <c r="E421" s="144">
        <v>1000</v>
      </c>
      <c r="F421" s="98" t="s">
        <v>542</v>
      </c>
    </row>
    <row r="422" spans="1:6" ht="22.5" customHeight="1">
      <c r="A422" s="83" t="s">
        <v>593</v>
      </c>
      <c r="B422" s="15" t="s">
        <v>597</v>
      </c>
      <c r="C422" s="15"/>
      <c r="D422" s="126"/>
      <c r="E422" s="144">
        <v>1000</v>
      </c>
      <c r="F422" s="98" t="s">
        <v>515</v>
      </c>
    </row>
    <row r="423" spans="1:6" ht="21" customHeight="1">
      <c r="A423" s="83" t="s">
        <v>593</v>
      </c>
      <c r="B423" s="15" t="s">
        <v>598</v>
      </c>
      <c r="C423" s="15"/>
      <c r="D423" s="126"/>
      <c r="E423" s="144">
        <v>1000</v>
      </c>
      <c r="F423" s="98" t="s">
        <v>542</v>
      </c>
    </row>
    <row r="424" spans="1:6" ht="26.25" customHeight="1">
      <c r="A424" s="83" t="s">
        <v>593</v>
      </c>
      <c r="B424" s="15" t="s">
        <v>599</v>
      </c>
      <c r="C424" s="15"/>
      <c r="D424" s="126"/>
      <c r="E424" s="144">
        <v>1500</v>
      </c>
      <c r="F424" s="98" t="s">
        <v>345</v>
      </c>
    </row>
    <row r="425" spans="1:6" ht="21" customHeight="1">
      <c r="A425" s="83" t="s">
        <v>593</v>
      </c>
      <c r="B425" s="15" t="s">
        <v>601</v>
      </c>
      <c r="C425" s="15"/>
      <c r="D425" s="126"/>
      <c r="E425" s="144">
        <v>2000</v>
      </c>
      <c r="F425" s="98" t="s">
        <v>345</v>
      </c>
    </row>
    <row r="426" spans="1:6" ht="18.75" customHeight="1">
      <c r="A426" s="83" t="s">
        <v>593</v>
      </c>
      <c r="B426" s="15" t="s">
        <v>602</v>
      </c>
      <c r="C426" s="15"/>
      <c r="D426" s="126"/>
      <c r="E426" s="144">
        <v>2300</v>
      </c>
      <c r="F426" s="98" t="s">
        <v>515</v>
      </c>
    </row>
    <row r="427" spans="1:6" ht="21" customHeight="1">
      <c r="A427" s="83" t="s">
        <v>593</v>
      </c>
      <c r="B427" s="15" t="s">
        <v>603</v>
      </c>
      <c r="C427" s="15"/>
      <c r="D427" s="126"/>
      <c r="E427" s="144">
        <v>2400</v>
      </c>
      <c r="F427" s="98" t="s">
        <v>345</v>
      </c>
    </row>
    <row r="428" spans="1:6" ht="19.5" customHeight="1">
      <c r="A428" s="83" t="s">
        <v>593</v>
      </c>
      <c r="B428" s="15" t="s">
        <v>604</v>
      </c>
      <c r="C428" s="15"/>
      <c r="D428" s="126"/>
      <c r="E428" s="144">
        <v>2550</v>
      </c>
      <c r="F428" s="98" t="s">
        <v>515</v>
      </c>
    </row>
    <row r="429" spans="1:6" ht="21" customHeight="1">
      <c r="A429" s="83" t="s">
        <v>593</v>
      </c>
      <c r="B429" s="15" t="s">
        <v>605</v>
      </c>
      <c r="C429" s="15"/>
      <c r="D429" s="126"/>
      <c r="E429" s="144">
        <v>2600</v>
      </c>
      <c r="F429" s="98" t="s">
        <v>515</v>
      </c>
    </row>
    <row r="430" spans="1:6" ht="19.5" customHeight="1">
      <c r="A430" s="83" t="s">
        <v>593</v>
      </c>
      <c r="B430" s="15" t="s">
        <v>594</v>
      </c>
      <c r="C430" s="15"/>
      <c r="D430" s="126"/>
      <c r="E430" s="144">
        <v>3000</v>
      </c>
      <c r="F430" s="98" t="s">
        <v>515</v>
      </c>
    </row>
    <row r="431" spans="1:6" ht="24" customHeight="1">
      <c r="A431" s="83" t="s">
        <v>593</v>
      </c>
      <c r="B431" s="130" t="s">
        <v>608</v>
      </c>
      <c r="C431" s="15"/>
      <c r="D431" s="126"/>
      <c r="E431" s="144">
        <v>500</v>
      </c>
      <c r="F431" s="98" t="s">
        <v>610</v>
      </c>
    </row>
    <row r="432" spans="1:6" ht="24" customHeight="1">
      <c r="A432" s="83" t="s">
        <v>593</v>
      </c>
      <c r="B432" s="130" t="s">
        <v>608</v>
      </c>
      <c r="C432" s="15"/>
      <c r="D432" s="126"/>
      <c r="E432" s="144">
        <f>3100-E431</f>
        <v>2600</v>
      </c>
      <c r="F432" s="98" t="s">
        <v>542</v>
      </c>
    </row>
    <row r="433" spans="1:6" ht="18.75" customHeight="1">
      <c r="A433" s="83" t="s">
        <v>593</v>
      </c>
      <c r="B433" s="15" t="s">
        <v>606</v>
      </c>
      <c r="C433" s="15"/>
      <c r="D433" s="126"/>
      <c r="E433" s="144">
        <v>4000</v>
      </c>
      <c r="F433" s="98" t="s">
        <v>515</v>
      </c>
    </row>
    <row r="434" spans="1:6" ht="24.75" customHeight="1">
      <c r="A434" s="83" t="s">
        <v>593</v>
      </c>
      <c r="B434" s="15" t="s">
        <v>607</v>
      </c>
      <c r="C434" s="15"/>
      <c r="D434" s="126"/>
      <c r="E434" s="144">
        <v>4000</v>
      </c>
      <c r="F434" s="98" t="s">
        <v>515</v>
      </c>
    </row>
    <row r="435" spans="1:6" ht="22.5" customHeight="1">
      <c r="A435" s="83" t="s">
        <v>593</v>
      </c>
      <c r="B435" s="15" t="s">
        <v>600</v>
      </c>
      <c r="C435" s="15"/>
      <c r="D435" s="126"/>
      <c r="E435" s="144">
        <v>5900</v>
      </c>
      <c r="F435" s="98" t="s">
        <v>515</v>
      </c>
    </row>
    <row r="436" spans="1:6" ht="24" customHeight="1">
      <c r="A436" s="83">
        <v>44863</v>
      </c>
      <c r="B436" s="130" t="s">
        <v>612</v>
      </c>
      <c r="C436" s="15"/>
      <c r="D436" s="126"/>
      <c r="E436" s="144">
        <v>8150</v>
      </c>
      <c r="F436" s="98" t="s">
        <v>542</v>
      </c>
    </row>
    <row r="437" spans="1:6" ht="18" customHeight="1">
      <c r="A437" s="83">
        <v>44863</v>
      </c>
      <c r="B437" s="130" t="s">
        <v>612</v>
      </c>
      <c r="C437" s="15"/>
      <c r="D437" s="126"/>
      <c r="E437" s="144">
        <v>500</v>
      </c>
      <c r="F437" s="98" t="s">
        <v>610</v>
      </c>
    </row>
    <row r="438" spans="1:6" ht="19.5" customHeight="1">
      <c r="A438" s="83">
        <v>44864</v>
      </c>
      <c r="B438" s="130" t="s">
        <v>614</v>
      </c>
      <c r="C438" s="15"/>
      <c r="D438" s="126"/>
      <c r="E438" s="144">
        <v>500</v>
      </c>
      <c r="F438" s="98" t="s">
        <v>451</v>
      </c>
    </row>
    <row r="439" spans="1:6" ht="26.25" customHeight="1">
      <c r="A439" s="83">
        <v>44864</v>
      </c>
      <c r="B439" s="130" t="s">
        <v>614</v>
      </c>
      <c r="C439" s="15"/>
      <c r="D439" s="126"/>
      <c r="E439" s="144">
        <v>300</v>
      </c>
      <c r="F439" s="98" t="s">
        <v>415</v>
      </c>
    </row>
    <row r="440" spans="1:6" ht="47.25" customHeight="1">
      <c r="A440" s="83">
        <v>44865</v>
      </c>
      <c r="B440" s="146" t="s">
        <v>613</v>
      </c>
      <c r="C440" s="146"/>
      <c r="D440" s="147"/>
      <c r="E440" s="148">
        <v>1900</v>
      </c>
      <c r="F440" s="149" t="s">
        <v>515</v>
      </c>
    </row>
    <row r="441" spans="1:6" ht="24" customHeight="1">
      <c r="A441" s="83" t="s">
        <v>615</v>
      </c>
      <c r="B441" s="146" t="s">
        <v>616</v>
      </c>
      <c r="C441" s="146"/>
      <c r="D441" s="147"/>
      <c r="E441" s="148">
        <v>100</v>
      </c>
      <c r="F441" s="149" t="s">
        <v>542</v>
      </c>
    </row>
    <row r="442" spans="1:6" ht="29.25" customHeight="1">
      <c r="A442" s="83" t="s">
        <v>615</v>
      </c>
      <c r="B442" s="146" t="s">
        <v>617</v>
      </c>
      <c r="C442" s="146"/>
      <c r="D442" s="147"/>
      <c r="E442" s="148">
        <v>200</v>
      </c>
      <c r="F442" s="149" t="s">
        <v>345</v>
      </c>
    </row>
    <row r="443" spans="1:6" ht="27" customHeight="1">
      <c r="A443" s="83" t="s">
        <v>615</v>
      </c>
      <c r="B443" s="146" t="s">
        <v>618</v>
      </c>
      <c r="C443" s="146"/>
      <c r="D443" s="147"/>
      <c r="E443" s="148">
        <v>500</v>
      </c>
      <c r="F443" s="149" t="s">
        <v>345</v>
      </c>
    </row>
    <row r="444" spans="1:6" ht="46.5" customHeight="1">
      <c r="A444" s="83" t="s">
        <v>615</v>
      </c>
      <c r="B444" s="146" t="s">
        <v>619</v>
      </c>
      <c r="C444" s="146"/>
      <c r="D444" s="147"/>
      <c r="E444" s="148">
        <v>500</v>
      </c>
      <c r="F444" s="149" t="s">
        <v>542</v>
      </c>
    </row>
    <row r="445" spans="1:6" ht="46.5" customHeight="1">
      <c r="A445" s="83" t="s">
        <v>615</v>
      </c>
      <c r="B445" s="146" t="s">
        <v>620</v>
      </c>
      <c r="C445" s="146"/>
      <c r="D445" s="147"/>
      <c r="E445" s="148">
        <v>1000</v>
      </c>
      <c r="F445" s="149" t="s">
        <v>542</v>
      </c>
    </row>
    <row r="446" spans="1:6" ht="31.5" customHeight="1">
      <c r="A446" s="83" t="s">
        <v>615</v>
      </c>
      <c r="B446" s="130" t="s">
        <v>626</v>
      </c>
      <c r="C446" s="146"/>
      <c r="D446" s="147"/>
      <c r="E446" s="148">
        <v>1300</v>
      </c>
      <c r="F446" s="149" t="s">
        <v>542</v>
      </c>
    </row>
    <row r="447" spans="1:6" ht="27" customHeight="1">
      <c r="A447" s="150" t="s">
        <v>615</v>
      </c>
      <c r="B447" s="146" t="s">
        <v>621</v>
      </c>
      <c r="C447" s="146"/>
      <c r="D447" s="147"/>
      <c r="E447" s="148">
        <v>2000</v>
      </c>
      <c r="F447" s="149" t="s">
        <v>345</v>
      </c>
    </row>
    <row r="448" spans="1:6" ht="29.25" customHeight="1">
      <c r="A448" s="83" t="s">
        <v>615</v>
      </c>
      <c r="B448" s="146" t="s">
        <v>622</v>
      </c>
      <c r="C448" s="146"/>
      <c r="D448" s="147"/>
      <c r="E448" s="148">
        <v>2800</v>
      </c>
      <c r="F448" s="149" t="s">
        <v>345</v>
      </c>
    </row>
    <row r="449" spans="1:6" ht="30.75" customHeight="1">
      <c r="A449" s="83" t="s">
        <v>615</v>
      </c>
      <c r="B449" s="146" t="s">
        <v>623</v>
      </c>
      <c r="C449" s="146"/>
      <c r="D449" s="147"/>
      <c r="E449" s="148">
        <v>3100</v>
      </c>
      <c r="F449" s="149" t="s">
        <v>345</v>
      </c>
    </row>
    <row r="450" spans="1:6" ht="28.5" customHeight="1">
      <c r="A450" s="83" t="s">
        <v>615</v>
      </c>
      <c r="B450" s="146" t="s">
        <v>625</v>
      </c>
      <c r="C450" s="146"/>
      <c r="D450" s="147"/>
      <c r="E450" s="148">
        <v>3300</v>
      </c>
      <c r="F450" s="149" t="s">
        <v>345</v>
      </c>
    </row>
    <row r="451" spans="1:6" ht="30" customHeight="1">
      <c r="A451" s="83" t="s">
        <v>615</v>
      </c>
      <c r="B451" s="146" t="s">
        <v>624</v>
      </c>
      <c r="C451" s="146"/>
      <c r="D451" s="147"/>
      <c r="E451" s="148">
        <v>14530</v>
      </c>
      <c r="F451" s="149" t="s">
        <v>515</v>
      </c>
    </row>
    <row r="452" spans="1:6" ht="21.75" customHeight="1">
      <c r="A452" s="83" t="s">
        <v>627</v>
      </c>
      <c r="B452" s="15" t="s">
        <v>628</v>
      </c>
      <c r="C452" s="15"/>
      <c r="D452" s="126"/>
      <c r="E452" s="148">
        <v>300</v>
      </c>
      <c r="F452" s="149" t="s">
        <v>345</v>
      </c>
    </row>
    <row r="453" spans="1:6" ht="21" customHeight="1">
      <c r="A453" s="83" t="s">
        <v>627</v>
      </c>
      <c r="B453" s="15" t="s">
        <v>629</v>
      </c>
      <c r="C453" s="15"/>
      <c r="D453" s="126"/>
      <c r="E453" s="148">
        <v>2400</v>
      </c>
      <c r="F453" s="149" t="s">
        <v>345</v>
      </c>
    </row>
    <row r="454" spans="1:6" ht="29.25" customHeight="1">
      <c r="A454" s="83" t="s">
        <v>627</v>
      </c>
      <c r="B454" s="15" t="s">
        <v>630</v>
      </c>
      <c r="C454" s="15"/>
      <c r="D454" s="126"/>
      <c r="E454" s="148">
        <v>3000</v>
      </c>
      <c r="F454" s="149" t="s">
        <v>515</v>
      </c>
    </row>
    <row r="455" spans="1:6" ht="19.5" customHeight="1">
      <c r="A455" s="83" t="s">
        <v>627</v>
      </c>
      <c r="B455" s="15" t="s">
        <v>72</v>
      </c>
      <c r="C455" s="15"/>
      <c r="D455" s="126"/>
      <c r="E455" s="148">
        <v>10000</v>
      </c>
      <c r="F455" s="149" t="s">
        <v>515</v>
      </c>
    </row>
    <row r="456" spans="1:6" ht="28.5" customHeight="1">
      <c r="A456" s="83" t="s">
        <v>627</v>
      </c>
      <c r="B456" s="15" t="s">
        <v>72</v>
      </c>
      <c r="C456" s="15"/>
      <c r="D456" s="126"/>
      <c r="E456" s="148">
        <v>10000</v>
      </c>
      <c r="F456" s="149" t="s">
        <v>542</v>
      </c>
    </row>
    <row r="457" spans="1:6" ht="24" customHeight="1">
      <c r="A457" s="83" t="s">
        <v>627</v>
      </c>
      <c r="B457" s="15" t="s">
        <v>72</v>
      </c>
      <c r="C457" s="15"/>
      <c r="D457" s="126"/>
      <c r="E457" s="148">
        <v>10000</v>
      </c>
      <c r="F457" s="149" t="s">
        <v>610</v>
      </c>
    </row>
    <row r="458" spans="1:6" ht="27.75" customHeight="1">
      <c r="A458" s="83" t="s">
        <v>627</v>
      </c>
      <c r="B458" s="15" t="s">
        <v>631</v>
      </c>
      <c r="C458" s="15"/>
      <c r="D458" s="126"/>
      <c r="E458" s="148">
        <v>11340</v>
      </c>
      <c r="F458" s="149" t="s">
        <v>515</v>
      </c>
    </row>
    <row r="459" spans="1:6" ht="27.75" customHeight="1">
      <c r="A459" s="83" t="s">
        <v>627</v>
      </c>
      <c r="B459" s="130" t="s">
        <v>634</v>
      </c>
      <c r="C459" s="15"/>
      <c r="D459" s="126"/>
      <c r="E459" s="148">
        <v>16100</v>
      </c>
      <c r="F459" s="149" t="s">
        <v>337</v>
      </c>
    </row>
    <row r="460" spans="1:6" ht="27.75" customHeight="1">
      <c r="A460" s="83" t="s">
        <v>627</v>
      </c>
      <c r="B460" s="130" t="s">
        <v>634</v>
      </c>
      <c r="C460" s="15"/>
      <c r="D460" s="126"/>
      <c r="E460" s="148">
        <f>17000-E459</f>
        <v>900</v>
      </c>
      <c r="F460" s="149" t="s">
        <v>542</v>
      </c>
    </row>
    <row r="461" spans="1:6" ht="27.75" customHeight="1">
      <c r="A461" s="83" t="s">
        <v>627</v>
      </c>
      <c r="B461" s="15" t="s">
        <v>632</v>
      </c>
      <c r="C461" s="15"/>
      <c r="D461" s="126"/>
      <c r="E461" s="148">
        <v>77507.64</v>
      </c>
      <c r="F461" s="149" t="s">
        <v>345</v>
      </c>
    </row>
    <row r="462" spans="1:6" ht="27.75" customHeight="1">
      <c r="A462" s="83" t="s">
        <v>627</v>
      </c>
      <c r="B462" s="15" t="s">
        <v>632</v>
      </c>
      <c r="C462" s="15"/>
      <c r="D462" s="126"/>
      <c r="E462" s="148">
        <f>100000-E461</f>
        <v>22492.36</v>
      </c>
      <c r="F462" s="149" t="s">
        <v>337</v>
      </c>
    </row>
    <row r="463" spans="1:6" ht="27.75" customHeight="1">
      <c r="A463" s="83" t="s">
        <v>627</v>
      </c>
      <c r="B463" s="15" t="s">
        <v>633</v>
      </c>
      <c r="C463" s="15"/>
      <c r="D463" s="126"/>
      <c r="E463" s="148">
        <v>107000</v>
      </c>
      <c r="F463" s="149" t="s">
        <v>515</v>
      </c>
    </row>
    <row r="464" spans="1:6" ht="27.75" customHeight="1">
      <c r="A464" s="83">
        <v>44867</v>
      </c>
      <c r="B464" s="15" t="s">
        <v>635</v>
      </c>
      <c r="C464" s="15"/>
      <c r="D464" s="126"/>
      <c r="E464" s="144">
        <v>700</v>
      </c>
      <c r="F464" s="149" t="s">
        <v>337</v>
      </c>
    </row>
    <row r="465" spans="1:6" ht="27.75" customHeight="1">
      <c r="A465" s="83">
        <v>44867</v>
      </c>
      <c r="B465" s="15" t="s">
        <v>636</v>
      </c>
      <c r="C465" s="15"/>
      <c r="D465" s="126"/>
      <c r="E465" s="144">
        <v>1573</v>
      </c>
      <c r="F465" s="149" t="s">
        <v>515</v>
      </c>
    </row>
    <row r="466" spans="1:6" ht="27.75" customHeight="1">
      <c r="A466" s="83">
        <v>44867</v>
      </c>
      <c r="B466" s="130" t="s">
        <v>637</v>
      </c>
      <c r="C466" s="15"/>
      <c r="D466" s="126"/>
      <c r="E466" s="144">
        <v>2000</v>
      </c>
      <c r="F466" s="98" t="s">
        <v>655</v>
      </c>
    </row>
    <row r="467" spans="1:6" ht="27.75" customHeight="1">
      <c r="A467" s="83">
        <v>44868</v>
      </c>
      <c r="B467" s="15" t="s">
        <v>638</v>
      </c>
      <c r="C467" s="15"/>
      <c r="D467" s="126"/>
      <c r="E467" s="144">
        <v>181.85</v>
      </c>
      <c r="F467" s="149" t="s">
        <v>515</v>
      </c>
    </row>
    <row r="468" spans="1:6" ht="27.75" customHeight="1">
      <c r="A468" s="83">
        <v>44868</v>
      </c>
      <c r="B468" s="15" t="s">
        <v>639</v>
      </c>
      <c r="C468" s="15"/>
      <c r="D468" s="126"/>
      <c r="E468" s="144">
        <v>20000</v>
      </c>
      <c r="F468" s="98" t="s">
        <v>515</v>
      </c>
    </row>
    <row r="469" spans="1:6" ht="27.75" customHeight="1">
      <c r="A469" s="83">
        <v>44868</v>
      </c>
      <c r="B469" s="130" t="s">
        <v>640</v>
      </c>
      <c r="C469" s="15"/>
      <c r="D469" s="126"/>
      <c r="E469" s="144">
        <v>3050</v>
      </c>
      <c r="F469" s="98" t="s">
        <v>390</v>
      </c>
    </row>
    <row r="470" spans="1:6" ht="27.75" customHeight="1">
      <c r="A470" s="83">
        <v>44870</v>
      </c>
      <c r="B470" s="130" t="s">
        <v>641</v>
      </c>
      <c r="C470" s="15"/>
      <c r="D470" s="126"/>
      <c r="E470" s="144">
        <v>500</v>
      </c>
      <c r="F470" s="98" t="s">
        <v>542</v>
      </c>
    </row>
    <row r="471" spans="1:6" ht="27.75" customHeight="1">
      <c r="A471" s="83">
        <v>44870</v>
      </c>
      <c r="B471" s="130" t="s">
        <v>641</v>
      </c>
      <c r="C471" s="15"/>
      <c r="D471" s="126"/>
      <c r="E471" s="144">
        <v>350</v>
      </c>
      <c r="F471" s="98" t="s">
        <v>337</v>
      </c>
    </row>
    <row r="472" spans="1:6" ht="27.75" customHeight="1">
      <c r="A472" s="83">
        <v>44870</v>
      </c>
      <c r="B472" s="130" t="s">
        <v>641</v>
      </c>
      <c r="C472" s="15"/>
      <c r="D472" s="126"/>
      <c r="E472" s="144">
        <v>300</v>
      </c>
      <c r="F472" s="149" t="s">
        <v>337</v>
      </c>
    </row>
    <row r="473" spans="1:6" ht="27.75" customHeight="1">
      <c r="A473" s="83">
        <v>44870</v>
      </c>
      <c r="B473" s="130" t="s">
        <v>641</v>
      </c>
      <c r="C473" s="15"/>
      <c r="D473" s="126"/>
      <c r="E473" s="144">
        <v>300</v>
      </c>
      <c r="F473" s="98" t="s">
        <v>390</v>
      </c>
    </row>
    <row r="474" spans="1:6" ht="27.75" customHeight="1">
      <c r="A474" s="83">
        <v>44870</v>
      </c>
      <c r="B474" s="130" t="s">
        <v>641</v>
      </c>
      <c r="C474" s="15"/>
      <c r="D474" s="126"/>
      <c r="E474" s="144">
        <v>300</v>
      </c>
      <c r="F474" s="98" t="s">
        <v>398</v>
      </c>
    </row>
    <row r="475" spans="1:6" ht="27.75" customHeight="1">
      <c r="A475" s="83">
        <v>44870</v>
      </c>
      <c r="B475" s="130" t="s">
        <v>641</v>
      </c>
      <c r="C475" s="15"/>
      <c r="D475" s="126"/>
      <c r="E475" s="144">
        <v>300</v>
      </c>
      <c r="F475" s="98" t="s">
        <v>655</v>
      </c>
    </row>
    <row r="476" spans="1:6" ht="27.75" customHeight="1">
      <c r="A476" s="83">
        <v>44870</v>
      </c>
      <c r="B476" s="130" t="s">
        <v>641</v>
      </c>
      <c r="C476" s="15"/>
      <c r="D476" s="126"/>
      <c r="E476" s="144">
        <v>300</v>
      </c>
      <c r="F476" s="98" t="s">
        <v>415</v>
      </c>
    </row>
    <row r="477" spans="1:6" ht="27.75" customHeight="1">
      <c r="A477" s="83">
        <v>44870</v>
      </c>
      <c r="B477" s="130" t="s">
        <v>641</v>
      </c>
      <c r="C477" s="15"/>
      <c r="D477" s="126"/>
      <c r="E477" s="144">
        <v>300</v>
      </c>
      <c r="F477" s="98" t="s">
        <v>427</v>
      </c>
    </row>
    <row r="478" spans="1:6" ht="27.75" customHeight="1">
      <c r="A478" s="83">
        <v>44870</v>
      </c>
      <c r="B478" s="130" t="s">
        <v>641</v>
      </c>
      <c r="C478" s="15"/>
      <c r="D478" s="126"/>
      <c r="E478" s="144">
        <v>300</v>
      </c>
      <c r="F478" s="98" t="s">
        <v>451</v>
      </c>
    </row>
    <row r="479" spans="1:6" ht="27.75" customHeight="1">
      <c r="A479" s="83">
        <v>44870</v>
      </c>
      <c r="B479" s="130" t="s">
        <v>641</v>
      </c>
      <c r="C479" s="15"/>
      <c r="D479" s="126"/>
      <c r="E479" s="144">
        <v>300</v>
      </c>
      <c r="F479" s="98" t="s">
        <v>543</v>
      </c>
    </row>
    <row r="480" spans="1:6" ht="27.75" customHeight="1">
      <c r="A480" s="83">
        <v>44870</v>
      </c>
      <c r="B480" s="130" t="s">
        <v>641</v>
      </c>
      <c r="C480" s="15"/>
      <c r="D480" s="126"/>
      <c r="E480" s="144">
        <v>300</v>
      </c>
      <c r="F480" s="98" t="s">
        <v>610</v>
      </c>
    </row>
    <row r="481" spans="1:6" ht="27.75" customHeight="1">
      <c r="A481" s="83">
        <v>44870</v>
      </c>
      <c r="B481" s="130" t="s">
        <v>641</v>
      </c>
      <c r="C481" s="15"/>
      <c r="D481" s="126"/>
      <c r="E481" s="144">
        <v>2800</v>
      </c>
      <c r="F481" s="98" t="s">
        <v>284</v>
      </c>
    </row>
    <row r="482" spans="1:6" ht="46.5" customHeight="1">
      <c r="A482" s="83">
        <v>44871</v>
      </c>
      <c r="B482" s="15" t="s">
        <v>642</v>
      </c>
      <c r="C482" s="15"/>
      <c r="D482" s="126"/>
      <c r="E482" s="144">
        <v>6300</v>
      </c>
      <c r="F482" s="98" t="s">
        <v>42</v>
      </c>
    </row>
    <row r="483" spans="1:6" ht="27.75" customHeight="1">
      <c r="A483" s="83" t="s">
        <v>643</v>
      </c>
      <c r="B483" s="15" t="s">
        <v>644</v>
      </c>
      <c r="C483" s="15"/>
      <c r="D483" s="126"/>
      <c r="E483" s="144">
        <v>50</v>
      </c>
      <c r="F483" s="98" t="s">
        <v>337</v>
      </c>
    </row>
    <row r="484" spans="1:6" ht="27.75" customHeight="1">
      <c r="A484" s="83" t="s">
        <v>643</v>
      </c>
      <c r="B484" s="15" t="s">
        <v>645</v>
      </c>
      <c r="C484" s="15"/>
      <c r="D484" s="126"/>
      <c r="E484" s="144">
        <v>500</v>
      </c>
      <c r="F484" s="98" t="s">
        <v>515</v>
      </c>
    </row>
    <row r="485" spans="1:6" ht="27.75" customHeight="1">
      <c r="A485" s="83" t="s">
        <v>643</v>
      </c>
      <c r="B485" s="15" t="s">
        <v>162</v>
      </c>
      <c r="C485" s="15"/>
      <c r="D485" s="126"/>
      <c r="E485" s="144">
        <v>1000</v>
      </c>
      <c r="F485" s="98" t="s">
        <v>337</v>
      </c>
    </row>
    <row r="486" spans="1:6" ht="27.75" customHeight="1">
      <c r="A486" s="83" t="s">
        <v>643</v>
      </c>
      <c r="B486" s="130" t="s">
        <v>648</v>
      </c>
      <c r="C486" s="15"/>
      <c r="D486" s="126"/>
      <c r="E486" s="144">
        <v>3000</v>
      </c>
      <c r="F486" s="98" t="s">
        <v>542</v>
      </c>
    </row>
    <row r="487" spans="1:6" ht="27.75" customHeight="1">
      <c r="A487" s="83" t="s">
        <v>643</v>
      </c>
      <c r="B487" s="15" t="s">
        <v>646</v>
      </c>
      <c r="C487" s="15"/>
      <c r="D487" s="126"/>
      <c r="E487" s="144">
        <v>3000</v>
      </c>
      <c r="F487" s="98" t="s">
        <v>515</v>
      </c>
    </row>
    <row r="488" spans="1:6" ht="27.75" customHeight="1">
      <c r="A488" s="83" t="s">
        <v>643</v>
      </c>
      <c r="B488" s="15" t="s">
        <v>639</v>
      </c>
      <c r="C488" s="15"/>
      <c r="D488" s="126"/>
      <c r="E488" s="144">
        <v>3000</v>
      </c>
      <c r="F488" s="98" t="s">
        <v>515</v>
      </c>
    </row>
    <row r="489" spans="1:6" ht="27.75" customHeight="1">
      <c r="A489" s="83" t="s">
        <v>643</v>
      </c>
      <c r="B489" s="15" t="s">
        <v>647</v>
      </c>
      <c r="C489" s="15"/>
      <c r="D489" s="126"/>
      <c r="E489" s="144">
        <v>27900</v>
      </c>
      <c r="F489" s="98" t="s">
        <v>515</v>
      </c>
    </row>
    <row r="490" spans="1:6" ht="27.75" customHeight="1">
      <c r="A490" s="83" t="s">
        <v>649</v>
      </c>
      <c r="B490" s="15" t="s">
        <v>650</v>
      </c>
      <c r="C490" s="15"/>
      <c r="D490" s="126"/>
      <c r="E490" s="144">
        <v>100</v>
      </c>
      <c r="F490" s="98" t="s">
        <v>515</v>
      </c>
    </row>
    <row r="491" spans="1:6" ht="27.75" customHeight="1">
      <c r="A491" s="83" t="s">
        <v>649</v>
      </c>
      <c r="B491" s="15" t="s">
        <v>651</v>
      </c>
      <c r="C491" s="15"/>
      <c r="D491" s="126"/>
      <c r="E491" s="144">
        <v>100</v>
      </c>
      <c r="F491" s="98" t="s">
        <v>337</v>
      </c>
    </row>
    <row r="492" spans="1:6" ht="27.75" customHeight="1">
      <c r="A492" s="83" t="s">
        <v>649</v>
      </c>
      <c r="B492" s="15" t="s">
        <v>650</v>
      </c>
      <c r="C492" s="15"/>
      <c r="D492" s="126"/>
      <c r="E492" s="144">
        <v>222.39</v>
      </c>
      <c r="F492" s="98" t="s">
        <v>337</v>
      </c>
    </row>
    <row r="493" spans="1:6" ht="27.75" customHeight="1">
      <c r="A493" s="83" t="s">
        <v>649</v>
      </c>
      <c r="B493" s="15" t="s">
        <v>652</v>
      </c>
      <c r="C493" s="15"/>
      <c r="D493" s="126"/>
      <c r="E493" s="144">
        <v>1000</v>
      </c>
      <c r="F493" s="98" t="s">
        <v>515</v>
      </c>
    </row>
    <row r="494" spans="1:6" ht="27.75" customHeight="1">
      <c r="A494" s="83" t="s">
        <v>649</v>
      </c>
      <c r="B494" s="15" t="s">
        <v>653</v>
      </c>
      <c r="C494" s="15"/>
      <c r="D494" s="126"/>
      <c r="E494" s="144">
        <v>3100</v>
      </c>
      <c r="F494" s="98" t="s">
        <v>515</v>
      </c>
    </row>
    <row r="495" spans="1:6" ht="48.75" customHeight="1">
      <c r="A495" s="83">
        <v>44874</v>
      </c>
      <c r="B495" s="15" t="s">
        <v>657</v>
      </c>
      <c r="C495" s="15"/>
      <c r="D495" s="126"/>
      <c r="E495" s="144">
        <v>32534</v>
      </c>
      <c r="F495" s="98" t="s">
        <v>515</v>
      </c>
    </row>
    <row r="496" spans="1:6" ht="27.75" customHeight="1">
      <c r="A496" s="83">
        <v>44874</v>
      </c>
      <c r="B496" s="15" t="s">
        <v>658</v>
      </c>
      <c r="C496" s="15"/>
      <c r="D496" s="126"/>
      <c r="E496" s="144">
        <v>100</v>
      </c>
      <c r="F496" s="98" t="s">
        <v>515</v>
      </c>
    </row>
    <row r="497" spans="1:6" ht="27.75" customHeight="1">
      <c r="A497" s="83">
        <v>44874</v>
      </c>
      <c r="B497" s="15" t="s">
        <v>659</v>
      </c>
      <c r="C497" s="15"/>
      <c r="D497" s="126"/>
      <c r="E497" s="144">
        <v>100</v>
      </c>
      <c r="F497" s="98" t="s">
        <v>337</v>
      </c>
    </row>
    <row r="498" spans="1:6" ht="27.75" customHeight="1">
      <c r="A498" s="83">
        <v>44874</v>
      </c>
      <c r="B498" s="15" t="s">
        <v>660</v>
      </c>
      <c r="C498" s="15"/>
      <c r="D498" s="126"/>
      <c r="E498" s="144">
        <v>120</v>
      </c>
      <c r="F498" s="98" t="s">
        <v>337</v>
      </c>
    </row>
    <row r="499" spans="1:6" ht="27.75" customHeight="1">
      <c r="A499" s="83">
        <v>44874</v>
      </c>
      <c r="B499" s="15" t="s">
        <v>661</v>
      </c>
      <c r="C499" s="15"/>
      <c r="D499" s="126"/>
      <c r="E499" s="144">
        <v>200</v>
      </c>
      <c r="F499" s="98" t="s">
        <v>337</v>
      </c>
    </row>
    <row r="500" spans="1:6" ht="27.75" customHeight="1">
      <c r="A500" s="83">
        <v>44874</v>
      </c>
      <c r="B500" s="130" t="s">
        <v>662</v>
      </c>
      <c r="C500" s="15"/>
      <c r="D500" s="126"/>
      <c r="E500" s="144">
        <v>300</v>
      </c>
      <c r="F500" s="98" t="s">
        <v>337</v>
      </c>
    </row>
    <row r="501" spans="1:6" ht="27.75" customHeight="1">
      <c r="A501" s="83">
        <v>44874</v>
      </c>
      <c r="B501" s="15" t="s">
        <v>663</v>
      </c>
      <c r="C501" s="15"/>
      <c r="D501" s="126"/>
      <c r="E501" s="144">
        <v>300</v>
      </c>
      <c r="F501" s="98" t="s">
        <v>515</v>
      </c>
    </row>
    <row r="502" spans="1:6" ht="27.75" customHeight="1">
      <c r="A502" s="83">
        <v>44874</v>
      </c>
      <c r="B502" s="15" t="s">
        <v>664</v>
      </c>
      <c r="C502" s="15"/>
      <c r="D502" s="126"/>
      <c r="E502" s="144">
        <v>300</v>
      </c>
      <c r="F502" s="98" t="s">
        <v>337</v>
      </c>
    </row>
    <row r="503" spans="1:6" ht="27.75" customHeight="1">
      <c r="A503" s="83">
        <v>44874</v>
      </c>
      <c r="B503" s="15" t="s">
        <v>665</v>
      </c>
      <c r="C503" s="15"/>
      <c r="D503" s="126"/>
      <c r="E503" s="144">
        <v>500</v>
      </c>
      <c r="F503" s="98" t="s">
        <v>337</v>
      </c>
    </row>
    <row r="504" spans="1:6" ht="27.75" customHeight="1">
      <c r="A504" s="83">
        <v>44874</v>
      </c>
      <c r="B504" s="15" t="s">
        <v>667</v>
      </c>
      <c r="C504" s="15"/>
      <c r="D504" s="126"/>
      <c r="E504" s="144">
        <v>500</v>
      </c>
      <c r="F504" s="98" t="s">
        <v>515</v>
      </c>
    </row>
    <row r="505" spans="1:6" ht="27.75" customHeight="1">
      <c r="A505" s="83">
        <v>44874</v>
      </c>
      <c r="B505" s="15" t="s">
        <v>668</v>
      </c>
      <c r="C505" s="15"/>
      <c r="D505" s="126"/>
      <c r="E505" s="144">
        <v>1620</v>
      </c>
      <c r="F505" s="98" t="s">
        <v>515</v>
      </c>
    </row>
    <row r="506" spans="1:6" ht="27.75" customHeight="1">
      <c r="A506" s="83">
        <v>44874</v>
      </c>
      <c r="B506" s="15" t="s">
        <v>669</v>
      </c>
      <c r="C506" s="15"/>
      <c r="D506" s="126"/>
      <c r="E506" s="144">
        <v>2000</v>
      </c>
      <c r="F506" s="98" t="s">
        <v>515</v>
      </c>
    </row>
    <row r="507" spans="1:6" ht="27.75" customHeight="1">
      <c r="A507" s="83">
        <v>44874</v>
      </c>
      <c r="B507" s="15" t="s">
        <v>669</v>
      </c>
      <c r="C507" s="15"/>
      <c r="D507" s="126"/>
      <c r="E507" s="144">
        <v>2000</v>
      </c>
      <c r="F507" s="98" t="s">
        <v>515</v>
      </c>
    </row>
    <row r="508" spans="1:6" ht="27.75" customHeight="1">
      <c r="A508" s="83">
        <v>44874</v>
      </c>
      <c r="B508" s="15" t="s">
        <v>666</v>
      </c>
      <c r="C508" s="15"/>
      <c r="D508" s="126"/>
      <c r="E508" s="144">
        <v>3000</v>
      </c>
      <c r="F508" s="98" t="s">
        <v>515</v>
      </c>
    </row>
    <row r="509" spans="1:6" ht="27.75" customHeight="1">
      <c r="A509" s="83">
        <v>44874</v>
      </c>
      <c r="B509" s="15" t="s">
        <v>670</v>
      </c>
      <c r="C509" s="15"/>
      <c r="D509" s="126"/>
      <c r="E509" s="144">
        <v>4250</v>
      </c>
      <c r="F509" s="98" t="s">
        <v>515</v>
      </c>
    </row>
    <row r="510" spans="1:6" ht="51" customHeight="1">
      <c r="A510" s="83" t="s">
        <v>671</v>
      </c>
      <c r="B510" s="47" t="s">
        <v>745</v>
      </c>
      <c r="C510" s="15"/>
      <c r="D510" s="126"/>
      <c r="E510" s="144">
        <v>6140</v>
      </c>
      <c r="F510" s="98" t="s">
        <v>515</v>
      </c>
    </row>
    <row r="511" spans="1:6" ht="27.75" customHeight="1">
      <c r="A511" s="83" t="s">
        <v>671</v>
      </c>
      <c r="B511" s="47" t="s">
        <v>672</v>
      </c>
      <c r="C511" s="15"/>
      <c r="D511" s="126"/>
      <c r="E511" s="144">
        <v>31</v>
      </c>
      <c r="F511" s="98" t="s">
        <v>42</v>
      </c>
    </row>
    <row r="512" spans="1:6" ht="27.75" customHeight="1">
      <c r="A512" s="83" t="s">
        <v>671</v>
      </c>
      <c r="B512" s="15" t="s">
        <v>673</v>
      </c>
      <c r="C512" s="15"/>
      <c r="D512" s="126"/>
      <c r="E512" s="144">
        <v>100</v>
      </c>
      <c r="F512" s="98" t="s">
        <v>515</v>
      </c>
    </row>
    <row r="513" spans="1:6" ht="27.75" customHeight="1">
      <c r="A513" s="83" t="s">
        <v>671</v>
      </c>
      <c r="B513" s="15" t="s">
        <v>674</v>
      </c>
      <c r="C513" s="15"/>
      <c r="D513" s="126"/>
      <c r="E513" s="144">
        <v>150</v>
      </c>
      <c r="F513" s="98" t="s">
        <v>337</v>
      </c>
    </row>
    <row r="514" spans="1:6" ht="27.75" customHeight="1">
      <c r="A514" s="83" t="s">
        <v>671</v>
      </c>
      <c r="B514" s="15" t="s">
        <v>675</v>
      </c>
      <c r="C514" s="15"/>
      <c r="D514" s="126"/>
      <c r="E514" s="144">
        <v>150</v>
      </c>
      <c r="F514" s="98" t="s">
        <v>337</v>
      </c>
    </row>
    <row r="515" spans="1:6" ht="27.75" customHeight="1">
      <c r="A515" s="83" t="s">
        <v>671</v>
      </c>
      <c r="B515" s="15" t="s">
        <v>676</v>
      </c>
      <c r="C515" s="15"/>
      <c r="D515" s="126"/>
      <c r="E515" s="144">
        <v>200</v>
      </c>
      <c r="F515" s="98" t="s">
        <v>337</v>
      </c>
    </row>
    <row r="516" spans="1:6" ht="27.75" customHeight="1">
      <c r="A516" s="83" t="s">
        <v>671</v>
      </c>
      <c r="B516" s="15" t="s">
        <v>677</v>
      </c>
      <c r="C516" s="15"/>
      <c r="D516" s="126"/>
      <c r="E516" s="144">
        <v>200</v>
      </c>
      <c r="F516" s="98" t="s">
        <v>337</v>
      </c>
    </row>
    <row r="517" spans="1:6" ht="27.75" customHeight="1">
      <c r="A517" s="83" t="s">
        <v>671</v>
      </c>
      <c r="B517" s="15" t="s">
        <v>678</v>
      </c>
      <c r="C517" s="15"/>
      <c r="D517" s="126"/>
      <c r="E517" s="144">
        <v>200</v>
      </c>
      <c r="F517" s="98" t="s">
        <v>337</v>
      </c>
    </row>
    <row r="518" spans="1:6" ht="27.75" customHeight="1">
      <c r="A518" s="83" t="s">
        <v>671</v>
      </c>
      <c r="B518" s="15" t="s">
        <v>679</v>
      </c>
      <c r="C518" s="15"/>
      <c r="D518" s="126"/>
      <c r="E518" s="144">
        <v>300</v>
      </c>
      <c r="F518" s="98" t="s">
        <v>337</v>
      </c>
    </row>
    <row r="519" spans="1:6" ht="27.75" customHeight="1">
      <c r="A519" s="83" t="s">
        <v>671</v>
      </c>
      <c r="B519" s="15" t="s">
        <v>680</v>
      </c>
      <c r="C519" s="15"/>
      <c r="D519" s="126"/>
      <c r="E519" s="144">
        <v>500</v>
      </c>
      <c r="F519" s="98" t="s">
        <v>515</v>
      </c>
    </row>
    <row r="520" spans="1:6" ht="27.75" customHeight="1">
      <c r="A520" s="83" t="s">
        <v>671</v>
      </c>
      <c r="B520" s="15" t="s">
        <v>681</v>
      </c>
      <c r="C520" s="15"/>
      <c r="D520" s="126"/>
      <c r="E520" s="144">
        <v>500</v>
      </c>
      <c r="F520" s="98" t="s">
        <v>337</v>
      </c>
    </row>
    <row r="521" spans="1:6" ht="27.75" customHeight="1">
      <c r="A521" s="83" t="s">
        <v>671</v>
      </c>
      <c r="B521" s="15" t="s">
        <v>682</v>
      </c>
      <c r="C521" s="15"/>
      <c r="D521" s="126"/>
      <c r="E521" s="144">
        <v>1000</v>
      </c>
      <c r="F521" s="98" t="s">
        <v>337</v>
      </c>
    </row>
    <row r="522" spans="1:6" ht="27.75" customHeight="1">
      <c r="A522" s="83" t="s">
        <v>671</v>
      </c>
      <c r="B522" s="15" t="s">
        <v>683</v>
      </c>
      <c r="C522" s="15"/>
      <c r="D522" s="126"/>
      <c r="E522" s="144">
        <v>1000</v>
      </c>
      <c r="F522" s="98" t="s">
        <v>515</v>
      </c>
    </row>
    <row r="523" spans="1:6" ht="27.75" customHeight="1">
      <c r="A523" s="83" t="s">
        <v>686</v>
      </c>
      <c r="B523" s="15" t="s">
        <v>687</v>
      </c>
      <c r="C523" s="15"/>
      <c r="D523" s="126"/>
      <c r="E523" s="144">
        <v>100</v>
      </c>
      <c r="F523" s="98" t="s">
        <v>515</v>
      </c>
    </row>
    <row r="524" spans="1:6" ht="27.75" customHeight="1">
      <c r="A524" s="83" t="s">
        <v>686</v>
      </c>
      <c r="B524" s="15" t="s">
        <v>689</v>
      </c>
      <c r="C524" s="15"/>
      <c r="D524" s="126"/>
      <c r="E524" s="144">
        <v>200</v>
      </c>
      <c r="F524" s="98" t="s">
        <v>337</v>
      </c>
    </row>
    <row r="525" spans="1:6" ht="27.75" customHeight="1">
      <c r="A525" s="83" t="s">
        <v>686</v>
      </c>
      <c r="B525" s="15" t="s">
        <v>690</v>
      </c>
      <c r="C525" s="15"/>
      <c r="D525" s="126"/>
      <c r="E525" s="144">
        <v>200</v>
      </c>
      <c r="F525" s="98" t="s">
        <v>337</v>
      </c>
    </row>
    <row r="526" spans="1:6" ht="27.75" customHeight="1">
      <c r="A526" s="83" t="s">
        <v>686</v>
      </c>
      <c r="B526" s="15" t="s">
        <v>691</v>
      </c>
      <c r="C526" s="15"/>
      <c r="D526" s="126"/>
      <c r="E526" s="144">
        <v>300</v>
      </c>
      <c r="F526" s="98" t="s">
        <v>337</v>
      </c>
    </row>
    <row r="527" spans="1:6" ht="27.75" customHeight="1">
      <c r="A527" s="83" t="s">
        <v>686</v>
      </c>
      <c r="B527" s="15" t="s">
        <v>692</v>
      </c>
      <c r="C527" s="15"/>
      <c r="D527" s="126"/>
      <c r="E527" s="144">
        <v>555</v>
      </c>
      <c r="F527" s="98" t="s">
        <v>337</v>
      </c>
    </row>
    <row r="528" spans="1:6" ht="27.75" customHeight="1">
      <c r="A528" s="83" t="s">
        <v>686</v>
      </c>
      <c r="B528" s="15" t="s">
        <v>693</v>
      </c>
      <c r="C528" s="15"/>
      <c r="D528" s="126"/>
      <c r="E528" s="144">
        <v>1000</v>
      </c>
      <c r="F528" s="98" t="s">
        <v>337</v>
      </c>
    </row>
    <row r="529" spans="1:6" ht="27.75" customHeight="1">
      <c r="A529" s="83" t="s">
        <v>686</v>
      </c>
      <c r="B529" s="15" t="s">
        <v>694</v>
      </c>
      <c r="C529" s="15"/>
      <c r="D529" s="126"/>
      <c r="E529" s="144">
        <v>1500</v>
      </c>
      <c r="F529" s="98" t="s">
        <v>337</v>
      </c>
    </row>
    <row r="530" spans="1:6" ht="27.75" customHeight="1">
      <c r="A530" s="83" t="s">
        <v>686</v>
      </c>
      <c r="B530" s="15" t="s">
        <v>688</v>
      </c>
      <c r="C530" s="15"/>
      <c r="D530" s="126"/>
      <c r="E530" s="144">
        <v>13000</v>
      </c>
      <c r="F530" s="98" t="s">
        <v>515</v>
      </c>
    </row>
    <row r="531" spans="1:6" ht="27.75" customHeight="1">
      <c r="A531" s="83">
        <v>44877</v>
      </c>
      <c r="B531" s="15" t="s">
        <v>695</v>
      </c>
      <c r="C531" s="15"/>
      <c r="D531" s="126"/>
      <c r="E531" s="144">
        <v>100</v>
      </c>
      <c r="F531" s="98" t="s">
        <v>337</v>
      </c>
    </row>
    <row r="532" spans="1:6" ht="27.75" customHeight="1">
      <c r="A532" s="83">
        <v>44877</v>
      </c>
      <c r="B532" s="130" t="s">
        <v>696</v>
      </c>
      <c r="C532" s="15"/>
      <c r="D532" s="126"/>
      <c r="E532" s="144">
        <v>100</v>
      </c>
      <c r="F532" s="98" t="s">
        <v>337</v>
      </c>
    </row>
    <row r="533" spans="1:6" ht="49.5" customHeight="1">
      <c r="A533" s="83">
        <v>44879</v>
      </c>
      <c r="B533" s="130" t="s">
        <v>744</v>
      </c>
      <c r="C533" s="15"/>
      <c r="D533" s="126"/>
      <c r="E533" s="144">
        <v>6750</v>
      </c>
      <c r="F533" s="98" t="s">
        <v>337</v>
      </c>
    </row>
    <row r="534" spans="1:6" ht="27.75" customHeight="1">
      <c r="A534" s="83">
        <v>44879</v>
      </c>
      <c r="B534" s="130" t="s">
        <v>697</v>
      </c>
      <c r="C534" s="15"/>
      <c r="D534" s="126"/>
      <c r="E534" s="144">
        <v>140</v>
      </c>
      <c r="F534" s="98" t="s">
        <v>337</v>
      </c>
    </row>
    <row r="535" spans="1:6" ht="27.75" customHeight="1">
      <c r="A535" s="83">
        <v>44879</v>
      </c>
      <c r="B535" s="130" t="s">
        <v>698</v>
      </c>
      <c r="C535" s="15"/>
      <c r="D535" s="126"/>
      <c r="E535" s="144">
        <v>250</v>
      </c>
      <c r="F535" s="98" t="s">
        <v>337</v>
      </c>
    </row>
    <row r="536" spans="1:6" ht="27.75" customHeight="1">
      <c r="A536" s="83">
        <v>44879</v>
      </c>
      <c r="B536" s="130" t="s">
        <v>699</v>
      </c>
      <c r="C536" s="15"/>
      <c r="D536" s="126"/>
      <c r="E536" s="144">
        <v>300</v>
      </c>
      <c r="F536" s="98" t="s">
        <v>515</v>
      </c>
    </row>
    <row r="537" spans="1:6" ht="27.75" customHeight="1">
      <c r="A537" s="83">
        <v>44879</v>
      </c>
      <c r="B537" s="130" t="s">
        <v>700</v>
      </c>
      <c r="C537" s="15"/>
      <c r="D537" s="126"/>
      <c r="E537" s="144">
        <v>500</v>
      </c>
      <c r="F537" s="98" t="s">
        <v>515</v>
      </c>
    </row>
    <row r="538" spans="1:6" ht="27.75" customHeight="1">
      <c r="A538" s="83">
        <v>44879</v>
      </c>
      <c r="B538" s="130" t="s">
        <v>701</v>
      </c>
      <c r="C538" s="15"/>
      <c r="D538" s="126"/>
      <c r="E538" s="144">
        <v>1600</v>
      </c>
      <c r="F538" s="98" t="s">
        <v>337</v>
      </c>
    </row>
    <row r="539" spans="1:6" ht="27.75" customHeight="1">
      <c r="A539" s="83">
        <v>44879</v>
      </c>
      <c r="B539" s="130" t="s">
        <v>319</v>
      </c>
      <c r="C539" s="15"/>
      <c r="D539" s="126"/>
      <c r="E539" s="144">
        <v>3000</v>
      </c>
      <c r="F539" s="98" t="s">
        <v>515</v>
      </c>
    </row>
    <row r="540" spans="1:6" ht="27.75" customHeight="1">
      <c r="A540" s="83">
        <v>44879</v>
      </c>
      <c r="B540" s="130" t="s">
        <v>702</v>
      </c>
      <c r="C540" s="15"/>
      <c r="D540" s="126"/>
      <c r="E540" s="144">
        <v>3500</v>
      </c>
      <c r="F540" s="98" t="s">
        <v>515</v>
      </c>
    </row>
    <row r="541" spans="1:6" ht="27.75" customHeight="1">
      <c r="A541" s="83">
        <v>44880</v>
      </c>
      <c r="B541" s="130" t="s">
        <v>703</v>
      </c>
      <c r="C541" s="15"/>
      <c r="D541" s="126"/>
      <c r="E541" s="144">
        <v>500</v>
      </c>
      <c r="F541" s="98" t="s">
        <v>515</v>
      </c>
    </row>
    <row r="542" spans="1:6" ht="27.75" customHeight="1">
      <c r="A542" s="83">
        <v>44880</v>
      </c>
      <c r="B542" s="130" t="s">
        <v>704</v>
      </c>
      <c r="C542" s="15"/>
      <c r="D542" s="126"/>
      <c r="E542" s="144">
        <v>2000</v>
      </c>
      <c r="F542" s="98" t="s">
        <v>515</v>
      </c>
    </row>
    <row r="543" spans="1:6" ht="27.75" customHeight="1">
      <c r="A543" s="83">
        <v>44880</v>
      </c>
      <c r="B543" s="130" t="s">
        <v>706</v>
      </c>
      <c r="C543" s="15"/>
      <c r="D543" s="126"/>
      <c r="E543" s="144">
        <v>100</v>
      </c>
      <c r="F543" s="98" t="s">
        <v>515</v>
      </c>
    </row>
    <row r="544" spans="1:6" ht="27.75" customHeight="1">
      <c r="A544" s="83">
        <v>44880</v>
      </c>
      <c r="B544" s="130" t="s">
        <v>706</v>
      </c>
      <c r="C544" s="15"/>
      <c r="D544" s="126"/>
      <c r="E544" s="144">
        <v>500</v>
      </c>
      <c r="F544" s="98" t="s">
        <v>415</v>
      </c>
    </row>
    <row r="545" spans="1:6" ht="27.75" customHeight="1">
      <c r="A545" s="83">
        <v>44880</v>
      </c>
      <c r="B545" s="130" t="s">
        <v>706</v>
      </c>
      <c r="C545" s="15"/>
      <c r="D545" s="126"/>
      <c r="E545" s="144">
        <f>3100-E543-E544</f>
        <v>2500</v>
      </c>
      <c r="F545" s="98" t="s">
        <v>542</v>
      </c>
    </row>
    <row r="546" spans="1:6" ht="27.75" customHeight="1">
      <c r="A546" s="83">
        <v>44880</v>
      </c>
      <c r="B546" s="130" t="s">
        <v>705</v>
      </c>
      <c r="C546" s="15"/>
      <c r="D546" s="126"/>
      <c r="E546" s="144">
        <v>5500</v>
      </c>
      <c r="F546" s="98" t="s">
        <v>515</v>
      </c>
    </row>
    <row r="547" spans="1:6" ht="27.75" customHeight="1">
      <c r="A547" s="83">
        <v>44880</v>
      </c>
      <c r="B547" s="130" t="s">
        <v>647</v>
      </c>
      <c r="C547" s="15"/>
      <c r="D547" s="126"/>
      <c r="E547" s="144">
        <v>29400</v>
      </c>
      <c r="F547" s="98" t="s">
        <v>515</v>
      </c>
    </row>
    <row r="548" spans="1:6" ht="27.75" customHeight="1">
      <c r="A548" s="83" t="s">
        <v>707</v>
      </c>
      <c r="B548" s="130" t="s">
        <v>708</v>
      </c>
      <c r="C548" s="15"/>
      <c r="D548" s="126"/>
      <c r="E548" s="144">
        <v>300</v>
      </c>
      <c r="F548" s="98" t="s">
        <v>337</v>
      </c>
    </row>
    <row r="549" spans="1:6" ht="27.75" customHeight="1">
      <c r="A549" s="83" t="s">
        <v>707</v>
      </c>
      <c r="B549" s="130" t="s">
        <v>709</v>
      </c>
      <c r="C549" s="15"/>
      <c r="D549" s="126"/>
      <c r="E549" s="144">
        <v>700</v>
      </c>
      <c r="F549" s="98" t="s">
        <v>337</v>
      </c>
    </row>
    <row r="550" spans="1:6" ht="27.75" customHeight="1">
      <c r="A550" s="83" t="s">
        <v>707</v>
      </c>
      <c r="B550" s="130" t="s">
        <v>710</v>
      </c>
      <c r="C550" s="15"/>
      <c r="D550" s="126"/>
      <c r="E550" s="144">
        <v>300</v>
      </c>
      <c r="F550" s="98" t="s">
        <v>610</v>
      </c>
    </row>
    <row r="551" spans="1:6" ht="27.75" customHeight="1">
      <c r="A551" s="83" t="s">
        <v>707</v>
      </c>
      <c r="B551" s="130" t="s">
        <v>710</v>
      </c>
      <c r="C551" s="15"/>
      <c r="D551" s="126"/>
      <c r="E551" s="144">
        <v>450</v>
      </c>
      <c r="F551" s="98" t="s">
        <v>542</v>
      </c>
    </row>
    <row r="552" spans="1:6" ht="27.75" customHeight="1">
      <c r="A552" s="83" t="s">
        <v>707</v>
      </c>
      <c r="B552" s="130" t="s">
        <v>711</v>
      </c>
      <c r="C552" s="15"/>
      <c r="D552" s="126"/>
      <c r="E552" s="144">
        <v>2000</v>
      </c>
      <c r="F552" s="98" t="s">
        <v>515</v>
      </c>
    </row>
    <row r="553" spans="1:6" ht="27.75" customHeight="1">
      <c r="A553" s="83" t="s">
        <v>707</v>
      </c>
      <c r="B553" s="130" t="s">
        <v>712</v>
      </c>
      <c r="C553" s="15"/>
      <c r="D553" s="126"/>
      <c r="E553" s="144">
        <v>2200</v>
      </c>
      <c r="F553" s="98" t="s">
        <v>337</v>
      </c>
    </row>
    <row r="554" spans="1:6" ht="27.75" customHeight="1">
      <c r="A554" s="83" t="s">
        <v>707</v>
      </c>
      <c r="B554" s="130" t="s">
        <v>713</v>
      </c>
      <c r="C554" s="15"/>
      <c r="D554" s="126"/>
      <c r="E554" s="144">
        <v>2800</v>
      </c>
      <c r="F554" s="98" t="s">
        <v>515</v>
      </c>
    </row>
    <row r="555" spans="1:6" ht="27.75" customHeight="1">
      <c r="A555" s="83" t="s">
        <v>707</v>
      </c>
      <c r="B555" s="130" t="s">
        <v>714</v>
      </c>
      <c r="C555" s="15"/>
      <c r="D555" s="126"/>
      <c r="E555" s="144">
        <v>3200</v>
      </c>
      <c r="F555" s="98" t="s">
        <v>515</v>
      </c>
    </row>
    <row r="556" spans="1:6" ht="27.75" customHeight="1">
      <c r="A556" s="83" t="s">
        <v>707</v>
      </c>
      <c r="B556" s="130" t="s">
        <v>715</v>
      </c>
      <c r="C556" s="15"/>
      <c r="D556" s="126"/>
      <c r="E556" s="144">
        <v>3300</v>
      </c>
      <c r="F556" s="98" t="s">
        <v>515</v>
      </c>
    </row>
    <row r="557" spans="1:6" ht="27.75" customHeight="1">
      <c r="A557" s="83" t="s">
        <v>707</v>
      </c>
      <c r="B557" s="130" t="s">
        <v>716</v>
      </c>
      <c r="C557" s="15"/>
      <c r="D557" s="126"/>
      <c r="E557" s="144">
        <v>7300</v>
      </c>
      <c r="F557" s="98" t="s">
        <v>515</v>
      </c>
    </row>
    <row r="558" spans="1:6" ht="27.75" customHeight="1">
      <c r="A558" s="83">
        <v>44882</v>
      </c>
      <c r="B558" s="130" t="s">
        <v>717</v>
      </c>
      <c r="C558" s="15"/>
      <c r="D558" s="126"/>
      <c r="E558" s="144">
        <v>1800</v>
      </c>
      <c r="F558" s="98" t="s">
        <v>337</v>
      </c>
    </row>
    <row r="559" spans="1:6" ht="27.75" customHeight="1">
      <c r="A559" s="83" t="s">
        <v>718</v>
      </c>
      <c r="B559" s="130" t="s">
        <v>720</v>
      </c>
      <c r="C559" s="15"/>
      <c r="D559" s="126"/>
      <c r="E559" s="144">
        <v>200</v>
      </c>
      <c r="F559" s="98" t="s">
        <v>515</v>
      </c>
    </row>
    <row r="560" spans="1:6" ht="27.75" customHeight="1">
      <c r="A560" s="83" t="s">
        <v>718</v>
      </c>
      <c r="B560" s="130" t="s">
        <v>719</v>
      </c>
      <c r="C560" s="15"/>
      <c r="D560" s="126"/>
      <c r="E560" s="144">
        <v>333</v>
      </c>
      <c r="F560" s="98" t="s">
        <v>337</v>
      </c>
    </row>
    <row r="561" spans="1:6" ht="27.75" customHeight="1">
      <c r="A561" s="83" t="s">
        <v>718</v>
      </c>
      <c r="B561" s="130" t="s">
        <v>721</v>
      </c>
      <c r="C561" s="15"/>
      <c r="D561" s="126"/>
      <c r="E561" s="144">
        <v>500</v>
      </c>
      <c r="F561" s="98" t="s">
        <v>337</v>
      </c>
    </row>
    <row r="562" spans="1:6" ht="27.75" customHeight="1">
      <c r="A562" s="83" t="s">
        <v>718</v>
      </c>
      <c r="B562" s="130" t="s">
        <v>722</v>
      </c>
      <c r="C562" s="15"/>
      <c r="D562" s="126"/>
      <c r="E562" s="144">
        <v>1000</v>
      </c>
      <c r="F562" s="98" t="s">
        <v>515</v>
      </c>
    </row>
    <row r="563" spans="1:6" ht="27.75" customHeight="1">
      <c r="A563" s="83" t="s">
        <v>718</v>
      </c>
      <c r="B563" s="130" t="s">
        <v>723</v>
      </c>
      <c r="C563" s="15"/>
      <c r="D563" s="126"/>
      <c r="E563" s="144">
        <v>15000</v>
      </c>
      <c r="F563" s="98" t="s">
        <v>515</v>
      </c>
    </row>
    <row r="564" spans="1:6" ht="27.75" customHeight="1">
      <c r="A564" s="83">
        <v>44885</v>
      </c>
      <c r="B564" s="130" t="s">
        <v>724</v>
      </c>
      <c r="C564" s="15"/>
      <c r="D564" s="126"/>
      <c r="E564" s="144">
        <v>1400</v>
      </c>
      <c r="F564" s="98" t="s">
        <v>542</v>
      </c>
    </row>
    <row r="565" spans="1:6" ht="27.75" customHeight="1">
      <c r="A565" s="83" t="s">
        <v>725</v>
      </c>
      <c r="B565" s="130" t="s">
        <v>726</v>
      </c>
      <c r="C565" s="15"/>
      <c r="D565" s="126"/>
      <c r="E565" s="144">
        <v>10</v>
      </c>
      <c r="F565" s="98" t="s">
        <v>337</v>
      </c>
    </row>
    <row r="566" spans="1:6" ht="27.75" customHeight="1">
      <c r="A566" s="83" t="s">
        <v>725</v>
      </c>
      <c r="B566" s="47" t="s">
        <v>728</v>
      </c>
      <c r="C566" s="15"/>
      <c r="D566" s="126"/>
      <c r="E566" s="144">
        <v>100</v>
      </c>
      <c r="F566" s="98" t="s">
        <v>42</v>
      </c>
    </row>
    <row r="567" spans="1:6" ht="27.75" customHeight="1">
      <c r="A567" s="83" t="s">
        <v>725</v>
      </c>
      <c r="B567" s="130" t="s">
        <v>727</v>
      </c>
      <c r="C567" s="15"/>
      <c r="D567" s="126"/>
      <c r="E567" s="144">
        <v>100</v>
      </c>
      <c r="F567" s="98" t="s">
        <v>515</v>
      </c>
    </row>
    <row r="568" spans="1:6" ht="27.75" customHeight="1">
      <c r="A568" s="83" t="s">
        <v>725</v>
      </c>
      <c r="B568" s="130" t="s">
        <v>729</v>
      </c>
      <c r="C568" s="15"/>
      <c r="D568" s="126"/>
      <c r="E568" s="144">
        <v>100</v>
      </c>
      <c r="F568" s="98" t="s">
        <v>337</v>
      </c>
    </row>
    <row r="569" spans="1:6" ht="27.75" customHeight="1">
      <c r="A569" s="83" t="s">
        <v>725</v>
      </c>
      <c r="B569" s="130" t="s">
        <v>539</v>
      </c>
      <c r="C569" s="15"/>
      <c r="D569" s="126"/>
      <c r="E569" s="144">
        <v>200</v>
      </c>
      <c r="F569" s="98" t="s">
        <v>337</v>
      </c>
    </row>
    <row r="570" spans="1:6" ht="27.75" customHeight="1">
      <c r="A570" s="83" t="s">
        <v>725</v>
      </c>
      <c r="B570" s="130" t="s">
        <v>730</v>
      </c>
      <c r="C570" s="15"/>
      <c r="D570" s="126"/>
      <c r="E570" s="144">
        <v>200</v>
      </c>
      <c r="F570" s="98" t="s">
        <v>337</v>
      </c>
    </row>
    <row r="571" spans="1:6" ht="27.75" customHeight="1">
      <c r="A571" s="83" t="s">
        <v>725</v>
      </c>
      <c r="B571" s="130" t="s">
        <v>731</v>
      </c>
      <c r="C571" s="15"/>
      <c r="D571" s="126"/>
      <c r="E571" s="144">
        <v>200</v>
      </c>
      <c r="F571" s="98" t="s">
        <v>337</v>
      </c>
    </row>
    <row r="572" spans="1:6" ht="27.75" customHeight="1">
      <c r="A572" s="83" t="s">
        <v>725</v>
      </c>
      <c r="B572" s="130" t="s">
        <v>732</v>
      </c>
      <c r="C572" s="15"/>
      <c r="D572" s="126"/>
      <c r="E572" s="144">
        <v>300</v>
      </c>
      <c r="F572" s="98" t="s">
        <v>337</v>
      </c>
    </row>
    <row r="573" spans="1:6" ht="27.75" customHeight="1">
      <c r="A573" s="83" t="s">
        <v>725</v>
      </c>
      <c r="B573" s="130" t="s">
        <v>733</v>
      </c>
      <c r="C573" s="15"/>
      <c r="D573" s="126"/>
      <c r="E573" s="144">
        <v>300</v>
      </c>
      <c r="F573" s="98" t="s">
        <v>337</v>
      </c>
    </row>
    <row r="574" spans="1:6" ht="27.75" customHeight="1">
      <c r="A574" s="83" t="s">
        <v>725</v>
      </c>
      <c r="B574" s="130" t="s">
        <v>734</v>
      </c>
      <c r="C574" s="15"/>
      <c r="D574" s="126"/>
      <c r="E574" s="144">
        <v>600</v>
      </c>
      <c r="F574" s="98" t="s">
        <v>515</v>
      </c>
    </row>
    <row r="575" spans="1:6" ht="27.75" customHeight="1">
      <c r="A575" s="83" t="s">
        <v>725</v>
      </c>
      <c r="B575" s="130" t="s">
        <v>735</v>
      </c>
      <c r="C575" s="15"/>
      <c r="D575" s="126"/>
      <c r="E575" s="144">
        <v>1000</v>
      </c>
      <c r="F575" s="98" t="s">
        <v>610</v>
      </c>
    </row>
    <row r="576" spans="1:6" ht="27.75" customHeight="1">
      <c r="A576" s="83" t="s">
        <v>725</v>
      </c>
      <c r="B576" s="130" t="s">
        <v>736</v>
      </c>
      <c r="C576" s="15"/>
      <c r="D576" s="126"/>
      <c r="E576" s="144">
        <v>1000</v>
      </c>
      <c r="F576" s="98" t="s">
        <v>337</v>
      </c>
    </row>
    <row r="577" spans="1:6" ht="27.75" customHeight="1">
      <c r="A577" s="83" t="s">
        <v>725</v>
      </c>
      <c r="B577" s="130" t="s">
        <v>737</v>
      </c>
      <c r="C577" s="15"/>
      <c r="D577" s="126"/>
      <c r="E577" s="144">
        <v>1000</v>
      </c>
      <c r="F577" s="98" t="s">
        <v>337</v>
      </c>
    </row>
    <row r="578" spans="1:6" ht="27.75" customHeight="1">
      <c r="A578" s="83" t="s">
        <v>725</v>
      </c>
      <c r="B578" s="130" t="s">
        <v>738</v>
      </c>
      <c r="C578" s="15"/>
      <c r="D578" s="126"/>
      <c r="E578" s="144">
        <v>1500</v>
      </c>
      <c r="F578" s="98" t="s">
        <v>515</v>
      </c>
    </row>
    <row r="579" spans="1:6" ht="27.75" customHeight="1">
      <c r="A579" s="83" t="s">
        <v>725</v>
      </c>
      <c r="B579" s="130" t="s">
        <v>739</v>
      </c>
      <c r="C579" s="15"/>
      <c r="D579" s="126"/>
      <c r="E579" s="144">
        <v>2000</v>
      </c>
      <c r="F579" s="98" t="s">
        <v>515</v>
      </c>
    </row>
    <row r="580" spans="1:6" ht="27.75" customHeight="1">
      <c r="A580" s="83" t="s">
        <v>725</v>
      </c>
      <c r="B580" s="130" t="s">
        <v>740</v>
      </c>
      <c r="C580" s="15"/>
      <c r="D580" s="126"/>
      <c r="E580" s="144">
        <v>2300</v>
      </c>
      <c r="F580" s="98" t="s">
        <v>515</v>
      </c>
    </row>
    <row r="581" spans="1:6" ht="27.75" customHeight="1">
      <c r="A581" s="83" t="s">
        <v>725</v>
      </c>
      <c r="B581" s="130" t="s">
        <v>742</v>
      </c>
      <c r="C581" s="15"/>
      <c r="D581" s="126"/>
      <c r="E581" s="144">
        <v>3000</v>
      </c>
      <c r="F581" s="98" t="s">
        <v>515</v>
      </c>
    </row>
    <row r="582" spans="1:6" ht="27.75" customHeight="1">
      <c r="A582" s="83" t="s">
        <v>725</v>
      </c>
      <c r="B582" s="130" t="s">
        <v>741</v>
      </c>
      <c r="C582" s="15"/>
      <c r="D582" s="126"/>
      <c r="E582" s="144">
        <v>3100</v>
      </c>
      <c r="F582" s="98" t="s">
        <v>515</v>
      </c>
    </row>
    <row r="583" spans="1:6" ht="27.75" customHeight="1">
      <c r="A583" s="83" t="s">
        <v>725</v>
      </c>
      <c r="B583" s="130" t="s">
        <v>647</v>
      </c>
      <c r="C583" s="15"/>
      <c r="D583" s="126"/>
      <c r="E583" s="144">
        <v>28000</v>
      </c>
      <c r="F583" s="98" t="s">
        <v>515</v>
      </c>
    </row>
    <row r="584" spans="1:6" ht="27.75" customHeight="1">
      <c r="A584" s="83" t="s">
        <v>725</v>
      </c>
      <c r="B584" s="130" t="s">
        <v>743</v>
      </c>
      <c r="C584" s="15"/>
      <c r="D584" s="126"/>
      <c r="E584" s="144">
        <v>30862</v>
      </c>
      <c r="F584" s="98" t="s">
        <v>515</v>
      </c>
    </row>
    <row r="585" spans="1:6" ht="27.75" customHeight="1">
      <c r="A585" s="83" t="s">
        <v>725</v>
      </c>
      <c r="B585" s="130" t="s">
        <v>647</v>
      </c>
      <c r="C585" s="15"/>
      <c r="D585" s="126"/>
      <c r="E585" s="144">
        <v>108050</v>
      </c>
      <c r="F585" s="98" t="s">
        <v>515</v>
      </c>
    </row>
    <row r="586" spans="1:6" ht="27.75" customHeight="1">
      <c r="A586" s="83" t="s">
        <v>725</v>
      </c>
      <c r="B586" s="130" t="s">
        <v>647</v>
      </c>
      <c r="C586" s="15"/>
      <c r="D586" s="126"/>
      <c r="E586" s="144">
        <v>109500</v>
      </c>
      <c r="F586" s="98" t="s">
        <v>515</v>
      </c>
    </row>
    <row r="587" spans="1:6" ht="27.75" customHeight="1">
      <c r="A587" s="83" t="s">
        <v>725</v>
      </c>
      <c r="B587" s="130" t="s">
        <v>961</v>
      </c>
      <c r="C587" s="15"/>
      <c r="D587" s="126"/>
      <c r="E587" s="144">
        <v>1000</v>
      </c>
      <c r="F587" s="98" t="s">
        <v>42</v>
      </c>
    </row>
    <row r="588" spans="1:6" ht="27.75" customHeight="1">
      <c r="A588" s="83" t="s">
        <v>746</v>
      </c>
      <c r="B588" s="130" t="s">
        <v>747</v>
      </c>
      <c r="C588" s="15"/>
      <c r="D588" s="126"/>
      <c r="E588" s="144">
        <v>100</v>
      </c>
      <c r="F588" s="98" t="s">
        <v>337</v>
      </c>
    </row>
    <row r="589" spans="1:6" ht="27.75" customHeight="1">
      <c r="A589" s="83" t="s">
        <v>746</v>
      </c>
      <c r="B589" s="130" t="s">
        <v>747</v>
      </c>
      <c r="C589" s="15"/>
      <c r="D589" s="126"/>
      <c r="E589" s="144">
        <v>100</v>
      </c>
      <c r="F589" s="98" t="s">
        <v>337</v>
      </c>
    </row>
    <row r="590" spans="1:6" ht="27.75" customHeight="1">
      <c r="A590" s="83" t="s">
        <v>746</v>
      </c>
      <c r="B590" s="130" t="s">
        <v>748</v>
      </c>
      <c r="C590" s="15"/>
      <c r="D590" s="126"/>
      <c r="E590" s="144">
        <v>200</v>
      </c>
      <c r="F590" s="98" t="s">
        <v>337</v>
      </c>
    </row>
    <row r="591" spans="1:6" ht="27.75" customHeight="1">
      <c r="A591" s="83" t="s">
        <v>746</v>
      </c>
      <c r="B591" s="130" t="s">
        <v>749</v>
      </c>
      <c r="C591" s="15"/>
      <c r="D591" s="126"/>
      <c r="E591" s="144">
        <v>200</v>
      </c>
      <c r="F591" s="98" t="s">
        <v>515</v>
      </c>
    </row>
    <row r="592" spans="1:6" ht="27.75" customHeight="1">
      <c r="A592" s="83" t="s">
        <v>746</v>
      </c>
      <c r="B592" s="130" t="s">
        <v>750</v>
      </c>
      <c r="C592" s="15"/>
      <c r="D592" s="126"/>
      <c r="E592" s="144">
        <v>200</v>
      </c>
      <c r="F592" s="98" t="s">
        <v>337</v>
      </c>
    </row>
    <row r="593" spans="1:6" ht="27.75" customHeight="1">
      <c r="A593" s="83" t="s">
        <v>746</v>
      </c>
      <c r="B593" s="130" t="s">
        <v>751</v>
      </c>
      <c r="C593" s="15"/>
      <c r="D593" s="126"/>
      <c r="E593" s="144">
        <v>300</v>
      </c>
      <c r="F593" s="98" t="s">
        <v>515</v>
      </c>
    </row>
    <row r="594" spans="1:6" ht="27.75" customHeight="1">
      <c r="A594" s="83" t="s">
        <v>746</v>
      </c>
      <c r="B594" s="130" t="s">
        <v>752</v>
      </c>
      <c r="C594" s="15"/>
      <c r="D594" s="126"/>
      <c r="E594" s="144">
        <v>300</v>
      </c>
      <c r="F594" s="98" t="s">
        <v>337</v>
      </c>
    </row>
    <row r="595" spans="1:6" ht="27.75" customHeight="1">
      <c r="A595" s="83" t="s">
        <v>746</v>
      </c>
      <c r="B595" s="130" t="s">
        <v>753</v>
      </c>
      <c r="C595" s="15"/>
      <c r="D595" s="126"/>
      <c r="E595" s="144">
        <v>500</v>
      </c>
      <c r="F595" s="98" t="s">
        <v>515</v>
      </c>
    </row>
    <row r="596" spans="1:6" ht="27.75" customHeight="1">
      <c r="A596" s="83" t="s">
        <v>746</v>
      </c>
      <c r="B596" s="130" t="s">
        <v>754</v>
      </c>
      <c r="C596" s="15"/>
      <c r="D596" s="126"/>
      <c r="E596" s="144">
        <v>1050</v>
      </c>
      <c r="F596" s="98" t="s">
        <v>515</v>
      </c>
    </row>
    <row r="597" spans="1:6" ht="27.75" customHeight="1">
      <c r="A597" s="83" t="s">
        <v>746</v>
      </c>
      <c r="B597" s="130" t="s">
        <v>755</v>
      </c>
      <c r="C597" s="15"/>
      <c r="D597" s="126"/>
      <c r="E597" s="144">
        <v>2000</v>
      </c>
      <c r="F597" s="98" t="s">
        <v>515</v>
      </c>
    </row>
    <row r="598" spans="1:6" ht="27.75" customHeight="1">
      <c r="A598" s="83" t="s">
        <v>746</v>
      </c>
      <c r="B598" s="130" t="s">
        <v>756</v>
      </c>
      <c r="C598" s="15"/>
      <c r="D598" s="126"/>
      <c r="E598" s="144">
        <v>3000</v>
      </c>
      <c r="F598" s="98" t="s">
        <v>337</v>
      </c>
    </row>
    <row r="599" spans="1:6" ht="27.75" customHeight="1">
      <c r="A599" s="83" t="s">
        <v>746</v>
      </c>
      <c r="B599" s="130" t="s">
        <v>757</v>
      </c>
      <c r="C599" s="15"/>
      <c r="D599" s="126"/>
      <c r="E599" s="144">
        <v>1300</v>
      </c>
      <c r="F599" s="98" t="s">
        <v>337</v>
      </c>
    </row>
    <row r="600" spans="1:6" ht="27.75" customHeight="1">
      <c r="A600" s="83" t="s">
        <v>758</v>
      </c>
      <c r="B600" s="130" t="s">
        <v>759</v>
      </c>
      <c r="C600" s="15"/>
      <c r="D600" s="126"/>
      <c r="E600" s="144">
        <v>100</v>
      </c>
      <c r="F600" s="98" t="s">
        <v>337</v>
      </c>
    </row>
    <row r="601" spans="1:6" ht="27.75" customHeight="1">
      <c r="A601" s="83" t="s">
        <v>758</v>
      </c>
      <c r="B601" s="130" t="s">
        <v>760</v>
      </c>
      <c r="C601" s="15"/>
      <c r="D601" s="126"/>
      <c r="E601" s="144">
        <v>300</v>
      </c>
      <c r="F601" s="98" t="s">
        <v>337</v>
      </c>
    </row>
    <row r="602" spans="1:6" ht="27.75" customHeight="1">
      <c r="A602" s="83" t="s">
        <v>758</v>
      </c>
      <c r="B602" s="130" t="s">
        <v>761</v>
      </c>
      <c r="C602" s="15"/>
      <c r="D602" s="126"/>
      <c r="E602" s="144">
        <v>300</v>
      </c>
      <c r="F602" s="98" t="s">
        <v>337</v>
      </c>
    </row>
    <row r="603" spans="1:6" ht="27.75" customHeight="1">
      <c r="A603" s="83" t="s">
        <v>758</v>
      </c>
      <c r="B603" s="130" t="s">
        <v>762</v>
      </c>
      <c r="C603" s="15"/>
      <c r="D603" s="126"/>
      <c r="E603" s="144">
        <v>500</v>
      </c>
      <c r="F603" s="98" t="s">
        <v>337</v>
      </c>
    </row>
    <row r="604" spans="1:6" ht="27.75" customHeight="1">
      <c r="A604" s="83" t="s">
        <v>758</v>
      </c>
      <c r="B604" s="130" t="s">
        <v>763</v>
      </c>
      <c r="C604" s="15"/>
      <c r="D604" s="126"/>
      <c r="E604" s="144">
        <v>1000</v>
      </c>
      <c r="F604" s="98" t="s">
        <v>515</v>
      </c>
    </row>
    <row r="605" spans="1:6" ht="27.75" customHeight="1">
      <c r="A605" s="83" t="s">
        <v>758</v>
      </c>
      <c r="B605" s="130" t="s">
        <v>765</v>
      </c>
      <c r="C605" s="15"/>
      <c r="D605" s="126"/>
      <c r="E605" s="144">
        <v>2000</v>
      </c>
      <c r="F605" s="98" t="s">
        <v>337</v>
      </c>
    </row>
    <row r="606" spans="1:6" ht="27.75" customHeight="1">
      <c r="A606" s="83" t="s">
        <v>758</v>
      </c>
      <c r="B606" s="130" t="s">
        <v>764</v>
      </c>
      <c r="C606" s="15"/>
      <c r="D606" s="126"/>
      <c r="E606" s="144">
        <v>3000</v>
      </c>
      <c r="F606" s="98" t="s">
        <v>515</v>
      </c>
    </row>
    <row r="607" spans="1:6" ht="27.75" customHeight="1">
      <c r="A607" s="83" t="s">
        <v>758</v>
      </c>
      <c r="B607" s="130" t="s">
        <v>766</v>
      </c>
      <c r="C607" s="15"/>
      <c r="D607" s="126"/>
      <c r="E607" s="144">
        <v>25000</v>
      </c>
      <c r="F607" s="98" t="s">
        <v>515</v>
      </c>
    </row>
    <row r="608" spans="1:6" ht="27.75" customHeight="1">
      <c r="A608" s="83" t="s">
        <v>767</v>
      </c>
      <c r="B608" s="130" t="s">
        <v>768</v>
      </c>
      <c r="C608" s="15"/>
      <c r="D608" s="126"/>
      <c r="E608" s="144">
        <v>377</v>
      </c>
      <c r="F608" s="98" t="s">
        <v>337</v>
      </c>
    </row>
    <row r="609" spans="1:6" ht="27.75" customHeight="1">
      <c r="A609" s="83" t="s">
        <v>767</v>
      </c>
      <c r="B609" s="130" t="s">
        <v>769</v>
      </c>
      <c r="C609" s="15"/>
      <c r="D609" s="126"/>
      <c r="E609" s="144">
        <v>1000</v>
      </c>
      <c r="F609" s="98" t="s">
        <v>542</v>
      </c>
    </row>
    <row r="610" spans="1:6" ht="27.75" customHeight="1">
      <c r="A610" s="83" t="s">
        <v>767</v>
      </c>
      <c r="B610" s="130" t="s">
        <v>740</v>
      </c>
      <c r="C610" s="15"/>
      <c r="D610" s="126"/>
      <c r="E610" s="144">
        <v>1000</v>
      </c>
      <c r="F610" s="98" t="s">
        <v>337</v>
      </c>
    </row>
    <row r="611" spans="1:6" ht="27.75" customHeight="1">
      <c r="A611" s="83" t="s">
        <v>767</v>
      </c>
      <c r="B611" s="130" t="s">
        <v>770</v>
      </c>
      <c r="C611" s="15"/>
      <c r="D611" s="126"/>
      <c r="E611" s="144">
        <v>1000</v>
      </c>
      <c r="F611" s="98" t="s">
        <v>515</v>
      </c>
    </row>
    <row r="612" spans="1:6" ht="27.75" customHeight="1">
      <c r="A612" s="83" t="s">
        <v>767</v>
      </c>
      <c r="B612" s="130" t="s">
        <v>771</v>
      </c>
      <c r="C612" s="15"/>
      <c r="D612" s="126"/>
      <c r="E612" s="144">
        <v>2750</v>
      </c>
      <c r="F612" s="98" t="s">
        <v>515</v>
      </c>
    </row>
    <row r="613" spans="1:6" ht="27.75" customHeight="1">
      <c r="A613" s="83" t="s">
        <v>772</v>
      </c>
      <c r="B613" s="130" t="s">
        <v>773</v>
      </c>
      <c r="C613" s="15"/>
      <c r="D613" s="126"/>
      <c r="E613" s="144">
        <v>50</v>
      </c>
      <c r="F613" s="98" t="s">
        <v>515</v>
      </c>
    </row>
    <row r="614" spans="1:6" ht="27.75" customHeight="1">
      <c r="A614" s="83" t="s">
        <v>772</v>
      </c>
      <c r="B614" s="130" t="s">
        <v>774</v>
      </c>
      <c r="C614" s="15"/>
      <c r="D614" s="126"/>
      <c r="E614" s="144">
        <v>500</v>
      </c>
      <c r="F614" s="98" t="s">
        <v>337</v>
      </c>
    </row>
    <row r="615" spans="1:6" ht="27.75" customHeight="1">
      <c r="A615" s="83" t="s">
        <v>772</v>
      </c>
      <c r="B615" s="130" t="s">
        <v>775</v>
      </c>
      <c r="C615" s="15"/>
      <c r="D615" s="126"/>
      <c r="E615" s="144">
        <v>1185</v>
      </c>
      <c r="F615" s="98" t="s">
        <v>337</v>
      </c>
    </row>
    <row r="616" spans="1:6" ht="27.75" customHeight="1">
      <c r="A616" s="83" t="s">
        <v>772</v>
      </c>
      <c r="B616" s="130" t="s">
        <v>783</v>
      </c>
      <c r="C616" s="15"/>
      <c r="D616" s="126"/>
      <c r="E616" s="144">
        <v>2000</v>
      </c>
      <c r="F616" s="98" t="s">
        <v>337</v>
      </c>
    </row>
    <row r="617" spans="1:6" ht="27.75" customHeight="1">
      <c r="A617" s="83" t="s">
        <v>772</v>
      </c>
      <c r="B617" s="130" t="s">
        <v>779</v>
      </c>
      <c r="C617" s="15"/>
      <c r="D617" s="126"/>
      <c r="E617" s="144">
        <v>2000</v>
      </c>
      <c r="F617" s="98" t="s">
        <v>515</v>
      </c>
    </row>
    <row r="618" spans="1:6" ht="27.75" customHeight="1">
      <c r="A618" s="83" t="s">
        <v>772</v>
      </c>
      <c r="B618" s="130" t="s">
        <v>776</v>
      </c>
      <c r="C618" s="15"/>
      <c r="D618" s="126"/>
      <c r="E618" s="144">
        <v>2400</v>
      </c>
      <c r="F618" s="98" t="s">
        <v>515</v>
      </c>
    </row>
    <row r="619" spans="1:6" ht="27.75" customHeight="1">
      <c r="A619" s="83" t="s">
        <v>772</v>
      </c>
      <c r="B619" s="130" t="s">
        <v>784</v>
      </c>
      <c r="C619" s="15"/>
      <c r="D619" s="126"/>
      <c r="E619" s="144">
        <v>3300</v>
      </c>
      <c r="F619" s="98" t="s">
        <v>337</v>
      </c>
    </row>
    <row r="620" spans="1:6" ht="27.75" customHeight="1">
      <c r="A620" s="83" t="s">
        <v>772</v>
      </c>
      <c r="B620" s="130" t="s">
        <v>780</v>
      </c>
      <c r="C620" s="15"/>
      <c r="D620" s="126"/>
      <c r="E620" s="144">
        <v>3500</v>
      </c>
      <c r="F620" s="98" t="s">
        <v>515</v>
      </c>
    </row>
    <row r="621" spans="1:6" ht="27.75" customHeight="1">
      <c r="A621" s="83" t="s">
        <v>772</v>
      </c>
      <c r="B621" s="130" t="s">
        <v>778</v>
      </c>
      <c r="C621" s="15"/>
      <c r="D621" s="126"/>
      <c r="E621" s="144">
        <v>4200</v>
      </c>
      <c r="F621" s="98" t="s">
        <v>515</v>
      </c>
    </row>
    <row r="622" spans="1:6" ht="27.75" customHeight="1">
      <c r="A622" s="83" t="s">
        <v>772</v>
      </c>
      <c r="B622" s="130" t="s">
        <v>781</v>
      </c>
      <c r="C622" s="15"/>
      <c r="D622" s="126"/>
      <c r="E622" s="144">
        <v>10000</v>
      </c>
      <c r="F622" s="98" t="s">
        <v>515</v>
      </c>
    </row>
    <row r="623" spans="1:6" ht="27.75" customHeight="1">
      <c r="A623" s="83" t="s">
        <v>772</v>
      </c>
      <c r="B623" s="130" t="s">
        <v>777</v>
      </c>
      <c r="C623" s="15"/>
      <c r="D623" s="126"/>
      <c r="E623" s="144">
        <v>10000</v>
      </c>
      <c r="F623" s="98" t="s">
        <v>515</v>
      </c>
    </row>
    <row r="624" spans="1:6" ht="27.75" customHeight="1">
      <c r="A624" s="83" t="s">
        <v>772</v>
      </c>
      <c r="B624" s="130" t="s">
        <v>782</v>
      </c>
      <c r="C624" s="15"/>
      <c r="D624" s="126"/>
      <c r="E624" s="144">
        <v>29640</v>
      </c>
      <c r="F624" s="98" t="s">
        <v>515</v>
      </c>
    </row>
    <row r="625" spans="1:6" ht="42.75" customHeight="1">
      <c r="A625" s="83">
        <v>44891</v>
      </c>
      <c r="B625" s="130" t="s">
        <v>787</v>
      </c>
      <c r="C625" s="15"/>
      <c r="D625" s="126"/>
      <c r="E625" s="144">
        <v>7250</v>
      </c>
      <c r="F625" s="98" t="s">
        <v>337</v>
      </c>
    </row>
    <row r="626" spans="1:6" ht="27.75" customHeight="1">
      <c r="A626" s="83">
        <v>44892</v>
      </c>
      <c r="B626" s="130" t="s">
        <v>785</v>
      </c>
      <c r="C626" s="15"/>
      <c r="D626" s="126"/>
      <c r="E626" s="144">
        <v>1000</v>
      </c>
      <c r="F626" s="98" t="s">
        <v>515</v>
      </c>
    </row>
    <row r="627" spans="1:6" ht="27.75" customHeight="1">
      <c r="A627" s="83">
        <v>44892</v>
      </c>
      <c r="B627" s="130" t="s">
        <v>786</v>
      </c>
      <c r="C627" s="15"/>
      <c r="D627" s="126"/>
      <c r="E627" s="144">
        <v>2000</v>
      </c>
      <c r="F627" s="98" t="s">
        <v>515</v>
      </c>
    </row>
    <row r="628" spans="1:6" ht="27.75" customHeight="1">
      <c r="A628" s="83" t="s">
        <v>788</v>
      </c>
      <c r="B628" s="130" t="s">
        <v>789</v>
      </c>
      <c r="C628" s="15"/>
      <c r="D628" s="126"/>
      <c r="E628" s="144">
        <v>500</v>
      </c>
      <c r="F628" s="98" t="s">
        <v>337</v>
      </c>
    </row>
    <row r="629" spans="1:6" ht="27.75" customHeight="1">
      <c r="A629" s="83" t="s">
        <v>788</v>
      </c>
      <c r="B629" s="130" t="s">
        <v>790</v>
      </c>
      <c r="C629" s="15"/>
      <c r="D629" s="126"/>
      <c r="E629" s="144">
        <v>2000</v>
      </c>
      <c r="F629" s="98" t="s">
        <v>515</v>
      </c>
    </row>
    <row r="630" spans="1:6" ht="27.75" customHeight="1">
      <c r="A630" s="83" t="s">
        <v>788</v>
      </c>
      <c r="B630" s="130" t="s">
        <v>791</v>
      </c>
      <c r="C630" s="15"/>
      <c r="D630" s="126"/>
      <c r="E630" s="144">
        <v>2000</v>
      </c>
      <c r="F630" s="98" t="s">
        <v>515</v>
      </c>
    </row>
    <row r="631" spans="1:6" ht="27.75" customHeight="1">
      <c r="A631" s="83" t="s">
        <v>788</v>
      </c>
      <c r="B631" s="130" t="s">
        <v>792</v>
      </c>
      <c r="C631" s="15"/>
      <c r="D631" s="126"/>
      <c r="E631" s="144">
        <v>2300</v>
      </c>
      <c r="F631" s="98" t="s">
        <v>515</v>
      </c>
    </row>
    <row r="632" spans="1:6" ht="27.75" customHeight="1">
      <c r="A632" s="83" t="s">
        <v>788</v>
      </c>
      <c r="B632" s="130" t="s">
        <v>805</v>
      </c>
      <c r="C632" s="15"/>
      <c r="D632" s="126"/>
      <c r="E632" s="144">
        <v>2800</v>
      </c>
      <c r="F632" s="98" t="s">
        <v>515</v>
      </c>
    </row>
    <row r="633" spans="1:6" ht="27.75" customHeight="1">
      <c r="A633" s="83" t="s">
        <v>788</v>
      </c>
      <c r="B633" s="130" t="s">
        <v>793</v>
      </c>
      <c r="C633" s="15"/>
      <c r="D633" s="126"/>
      <c r="E633" s="144">
        <v>5308</v>
      </c>
      <c r="F633" s="98" t="s">
        <v>515</v>
      </c>
    </row>
    <row r="634" spans="1:6" ht="27.75" customHeight="1">
      <c r="A634" s="83" t="s">
        <v>788</v>
      </c>
      <c r="B634" s="130" t="s">
        <v>806</v>
      </c>
      <c r="C634" s="15"/>
      <c r="D634" s="126"/>
      <c r="E634" s="144">
        <v>13400</v>
      </c>
      <c r="F634" s="98" t="s">
        <v>515</v>
      </c>
    </row>
    <row r="635" spans="1:6" ht="27.75" customHeight="1">
      <c r="A635" s="83" t="s">
        <v>788</v>
      </c>
      <c r="B635" s="130" t="s">
        <v>804</v>
      </c>
      <c r="C635" s="15"/>
      <c r="D635" s="126"/>
      <c r="E635" s="144">
        <v>1600</v>
      </c>
      <c r="F635" s="98" t="s">
        <v>337</v>
      </c>
    </row>
    <row r="636" spans="1:6" ht="27.75" customHeight="1">
      <c r="A636" s="83" t="s">
        <v>788</v>
      </c>
      <c r="B636" s="130" t="s">
        <v>798</v>
      </c>
      <c r="C636" s="15"/>
      <c r="D636" s="126"/>
      <c r="E636" s="144">
        <v>2000</v>
      </c>
      <c r="F636" s="98" t="s">
        <v>515</v>
      </c>
    </row>
    <row r="637" spans="1:6" ht="27.75" customHeight="1">
      <c r="A637" s="83" t="s">
        <v>788</v>
      </c>
      <c r="B637" s="130" t="s">
        <v>797</v>
      </c>
      <c r="C637" s="15"/>
      <c r="D637" s="126"/>
      <c r="E637" s="144">
        <v>2000</v>
      </c>
      <c r="F637" s="98" t="s">
        <v>515</v>
      </c>
    </row>
    <row r="638" spans="1:6" ht="27.75" customHeight="1">
      <c r="A638" s="83" t="s">
        <v>788</v>
      </c>
      <c r="B638" s="130" t="s">
        <v>799</v>
      </c>
      <c r="C638" s="15"/>
      <c r="D638" s="126"/>
      <c r="E638" s="144">
        <v>2300</v>
      </c>
      <c r="F638" s="98" t="s">
        <v>515</v>
      </c>
    </row>
    <row r="639" spans="1:6" ht="27.75" customHeight="1">
      <c r="A639" s="83" t="s">
        <v>788</v>
      </c>
      <c r="B639" s="130" t="s">
        <v>800</v>
      </c>
      <c r="C639" s="15"/>
      <c r="D639" s="126"/>
      <c r="E639" s="144">
        <v>2800</v>
      </c>
      <c r="F639" s="98" t="s">
        <v>515</v>
      </c>
    </row>
    <row r="640" spans="1:6" ht="27.75" customHeight="1">
      <c r="A640" s="83" t="s">
        <v>788</v>
      </c>
      <c r="B640" s="130" t="s">
        <v>801</v>
      </c>
      <c r="C640" s="15"/>
      <c r="D640" s="126"/>
      <c r="E640" s="144">
        <v>3000</v>
      </c>
      <c r="F640" s="98" t="s">
        <v>515</v>
      </c>
    </row>
    <row r="641" spans="1:6" ht="27.75" customHeight="1">
      <c r="A641" s="83" t="s">
        <v>788</v>
      </c>
      <c r="B641" s="130" t="s">
        <v>802</v>
      </c>
      <c r="C641" s="15"/>
      <c r="D641" s="126"/>
      <c r="E641" s="144">
        <v>3400</v>
      </c>
      <c r="F641" s="98" t="s">
        <v>515</v>
      </c>
    </row>
    <row r="642" spans="1:6" ht="27.75" customHeight="1">
      <c r="A642" s="83" t="s">
        <v>788</v>
      </c>
      <c r="B642" s="130" t="s">
        <v>803</v>
      </c>
      <c r="C642" s="15"/>
      <c r="D642" s="126"/>
      <c r="E642" s="144">
        <v>4450</v>
      </c>
      <c r="F642" s="98" t="s">
        <v>515</v>
      </c>
    </row>
    <row r="643" spans="1:6" ht="27.75" customHeight="1">
      <c r="A643" s="83" t="s">
        <v>788</v>
      </c>
      <c r="B643" s="130" t="s">
        <v>796</v>
      </c>
      <c r="C643" s="15"/>
      <c r="D643" s="126"/>
      <c r="E643" s="144">
        <v>4900</v>
      </c>
      <c r="F643" s="98" t="s">
        <v>515</v>
      </c>
    </row>
    <row r="644" spans="1:6" ht="27.75" customHeight="1">
      <c r="A644" s="83" t="s">
        <v>788</v>
      </c>
      <c r="B644" s="130" t="s">
        <v>795</v>
      </c>
      <c r="C644" s="15"/>
      <c r="D644" s="126"/>
      <c r="E644" s="144">
        <v>21600</v>
      </c>
      <c r="F644" s="98" t="s">
        <v>515</v>
      </c>
    </row>
    <row r="645" spans="1:6" ht="27.75" customHeight="1">
      <c r="A645" s="83" t="s">
        <v>788</v>
      </c>
      <c r="B645" s="130" t="s">
        <v>794</v>
      </c>
      <c r="C645" s="15"/>
      <c r="D645" s="126"/>
      <c r="E645" s="144">
        <v>80000</v>
      </c>
      <c r="F645" s="98" t="s">
        <v>515</v>
      </c>
    </row>
    <row r="646" spans="1:6" ht="27.75" customHeight="1">
      <c r="A646" s="83" t="s">
        <v>807</v>
      </c>
      <c r="B646" s="130" t="s">
        <v>808</v>
      </c>
      <c r="C646" s="15"/>
      <c r="D646" s="126"/>
      <c r="E646" s="144">
        <v>50</v>
      </c>
      <c r="F646" s="98" t="s">
        <v>337</v>
      </c>
    </row>
    <row r="647" spans="1:6" ht="27.75" customHeight="1">
      <c r="A647" s="83" t="s">
        <v>807</v>
      </c>
      <c r="B647" s="130" t="s">
        <v>809</v>
      </c>
      <c r="C647" s="15"/>
      <c r="D647" s="126"/>
      <c r="E647" s="144">
        <v>200</v>
      </c>
      <c r="F647" s="98" t="s">
        <v>515</v>
      </c>
    </row>
    <row r="648" spans="1:6" ht="27.75" customHeight="1">
      <c r="A648" s="83" t="s">
        <v>807</v>
      </c>
      <c r="B648" s="130" t="s">
        <v>810</v>
      </c>
      <c r="C648" s="15"/>
      <c r="D648" s="126"/>
      <c r="E648" s="144">
        <v>200</v>
      </c>
      <c r="F648" s="98" t="s">
        <v>337</v>
      </c>
    </row>
    <row r="649" spans="1:6" ht="27.75" customHeight="1">
      <c r="A649" s="83" t="s">
        <v>807</v>
      </c>
      <c r="B649" s="130" t="s">
        <v>811</v>
      </c>
      <c r="C649" s="15"/>
      <c r="D649" s="126"/>
      <c r="E649" s="144">
        <v>300</v>
      </c>
      <c r="F649" s="98" t="s">
        <v>337</v>
      </c>
    </row>
    <row r="650" spans="1:6" ht="27.75" customHeight="1">
      <c r="A650" s="83" t="s">
        <v>807</v>
      </c>
      <c r="B650" s="130" t="s">
        <v>819</v>
      </c>
      <c r="C650" s="15"/>
      <c r="D650" s="126"/>
      <c r="E650" s="144">
        <v>500</v>
      </c>
      <c r="F650" s="98" t="s">
        <v>337</v>
      </c>
    </row>
    <row r="651" spans="1:6" ht="27.75" customHeight="1">
      <c r="A651" s="83" t="s">
        <v>807</v>
      </c>
      <c r="B651" s="130" t="s">
        <v>818</v>
      </c>
      <c r="C651" s="15"/>
      <c r="D651" s="126"/>
      <c r="E651" s="144">
        <v>500</v>
      </c>
      <c r="F651" s="98" t="s">
        <v>337</v>
      </c>
    </row>
    <row r="652" spans="1:6" ht="27.75" customHeight="1">
      <c r="A652" s="83" t="s">
        <v>807</v>
      </c>
      <c r="B652" s="130" t="s">
        <v>817</v>
      </c>
      <c r="C652" s="15"/>
      <c r="D652" s="126"/>
      <c r="E652" s="144">
        <v>500</v>
      </c>
      <c r="F652" s="98" t="s">
        <v>515</v>
      </c>
    </row>
    <row r="653" spans="1:6" ht="27.75" customHeight="1">
      <c r="A653" s="83" t="s">
        <v>807</v>
      </c>
      <c r="B653" s="130" t="s">
        <v>820</v>
      </c>
      <c r="C653" s="15"/>
      <c r="D653" s="126"/>
      <c r="E653" s="144">
        <v>500</v>
      </c>
      <c r="F653" s="98" t="s">
        <v>337</v>
      </c>
    </row>
    <row r="654" spans="1:6" ht="27.75" customHeight="1">
      <c r="A654" s="83" t="s">
        <v>807</v>
      </c>
      <c r="B654" s="130" t="s">
        <v>821</v>
      </c>
      <c r="C654" s="15"/>
      <c r="D654" s="126"/>
      <c r="E654" s="144">
        <v>1000</v>
      </c>
      <c r="F654" s="98" t="s">
        <v>337</v>
      </c>
    </row>
    <row r="655" spans="1:6" ht="27.75" customHeight="1">
      <c r="A655" s="83" t="s">
        <v>807</v>
      </c>
      <c r="B655" s="130" t="s">
        <v>816</v>
      </c>
      <c r="C655" s="15"/>
      <c r="D655" s="126"/>
      <c r="E655" s="144">
        <v>1000</v>
      </c>
      <c r="F655" s="98" t="s">
        <v>515</v>
      </c>
    </row>
    <row r="656" spans="1:6" ht="27.75" customHeight="1">
      <c r="A656" s="83" t="s">
        <v>807</v>
      </c>
      <c r="B656" s="130" t="s">
        <v>812</v>
      </c>
      <c r="C656" s="15"/>
      <c r="D656" s="126"/>
      <c r="E656" s="144">
        <v>1500</v>
      </c>
      <c r="F656" s="98" t="s">
        <v>515</v>
      </c>
    </row>
    <row r="657" spans="1:6" ht="27.75" customHeight="1">
      <c r="A657" s="83" t="s">
        <v>807</v>
      </c>
      <c r="B657" s="130" t="s">
        <v>812</v>
      </c>
      <c r="C657" s="15"/>
      <c r="D657" s="126"/>
      <c r="E657" s="144">
        <v>1500</v>
      </c>
      <c r="F657" s="98" t="s">
        <v>515</v>
      </c>
    </row>
    <row r="658" spans="1:6" ht="27.75" customHeight="1">
      <c r="A658" s="83" t="s">
        <v>807</v>
      </c>
      <c r="B658" s="130" t="s">
        <v>813</v>
      </c>
      <c r="C658" s="15"/>
      <c r="D658" s="126"/>
      <c r="E658" s="144">
        <v>2000</v>
      </c>
      <c r="F658" s="98" t="s">
        <v>515</v>
      </c>
    </row>
    <row r="659" spans="1:6" ht="27.75" customHeight="1">
      <c r="A659" s="83" t="s">
        <v>807</v>
      </c>
      <c r="B659" s="130" t="s">
        <v>814</v>
      </c>
      <c r="C659" s="15"/>
      <c r="D659" s="126"/>
      <c r="E659" s="144">
        <v>3000</v>
      </c>
      <c r="F659" s="98" t="s">
        <v>515</v>
      </c>
    </row>
    <row r="660" spans="1:6" ht="27.75" customHeight="1">
      <c r="A660" s="83" t="s">
        <v>807</v>
      </c>
      <c r="B660" s="130" t="s">
        <v>815</v>
      </c>
      <c r="C660" s="15"/>
      <c r="D660" s="126"/>
      <c r="E660" s="144">
        <v>3500</v>
      </c>
      <c r="F660" s="98" t="s">
        <v>515</v>
      </c>
    </row>
    <row r="661" spans="1:6" ht="27.75" customHeight="1">
      <c r="A661" s="83" t="s">
        <v>822</v>
      </c>
      <c r="B661" s="130" t="s">
        <v>831</v>
      </c>
      <c r="C661" s="15"/>
      <c r="D661" s="126"/>
      <c r="E661" s="144">
        <v>500</v>
      </c>
      <c r="F661" s="98" t="s">
        <v>337</v>
      </c>
    </row>
    <row r="662" spans="1:6" ht="27.75" customHeight="1">
      <c r="A662" s="83" t="s">
        <v>822</v>
      </c>
      <c r="B662" s="130" t="s">
        <v>829</v>
      </c>
      <c r="C662" s="15"/>
      <c r="D662" s="126"/>
      <c r="E662" s="144">
        <v>1500</v>
      </c>
      <c r="F662" s="98" t="s">
        <v>515</v>
      </c>
    </row>
    <row r="663" spans="1:6" ht="27.75" customHeight="1">
      <c r="A663" s="83" t="s">
        <v>822</v>
      </c>
      <c r="B663" s="130" t="s">
        <v>828</v>
      </c>
      <c r="C663" s="15"/>
      <c r="D663" s="126"/>
      <c r="E663" s="144">
        <v>2000</v>
      </c>
      <c r="F663" s="98" t="s">
        <v>515</v>
      </c>
    </row>
    <row r="664" spans="1:6" ht="27.75" customHeight="1">
      <c r="A664" s="83" t="s">
        <v>822</v>
      </c>
      <c r="B664" s="130" t="s">
        <v>827</v>
      </c>
      <c r="C664" s="15"/>
      <c r="D664" s="126"/>
      <c r="E664" s="144">
        <v>2100</v>
      </c>
      <c r="F664" s="98" t="s">
        <v>515</v>
      </c>
    </row>
    <row r="665" spans="1:6" ht="27.75" customHeight="1">
      <c r="A665" s="83" t="s">
        <v>822</v>
      </c>
      <c r="B665" s="130" t="s">
        <v>830</v>
      </c>
      <c r="C665" s="15"/>
      <c r="D665" s="126"/>
      <c r="E665" s="144">
        <v>5000</v>
      </c>
      <c r="F665" s="98" t="s">
        <v>337</v>
      </c>
    </row>
    <row r="666" spans="1:6" ht="27.75" customHeight="1">
      <c r="A666" s="83" t="s">
        <v>822</v>
      </c>
      <c r="B666" s="130" t="s">
        <v>830</v>
      </c>
      <c r="C666" s="15"/>
      <c r="D666" s="126"/>
      <c r="E666" s="144">
        <v>500</v>
      </c>
      <c r="F666" s="98" t="s">
        <v>515</v>
      </c>
    </row>
    <row r="667" spans="1:6" ht="27.75" customHeight="1">
      <c r="A667" s="83" t="s">
        <v>822</v>
      </c>
      <c r="B667" s="130" t="s">
        <v>826</v>
      </c>
      <c r="C667" s="15"/>
      <c r="D667" s="126"/>
      <c r="E667" s="144">
        <v>7600</v>
      </c>
      <c r="F667" s="98" t="s">
        <v>515</v>
      </c>
    </row>
    <row r="668" spans="1:6" ht="27.75" customHeight="1">
      <c r="A668" s="83" t="s">
        <v>822</v>
      </c>
      <c r="B668" s="130" t="s">
        <v>823</v>
      </c>
      <c r="C668" s="15"/>
      <c r="D668" s="126"/>
      <c r="E668" s="144">
        <v>10871</v>
      </c>
      <c r="F668" s="98" t="s">
        <v>515</v>
      </c>
    </row>
    <row r="669" spans="1:6" ht="27.75" customHeight="1">
      <c r="A669" s="83" t="s">
        <v>822</v>
      </c>
      <c r="B669" s="130" t="s">
        <v>824</v>
      </c>
      <c r="C669" s="15"/>
      <c r="D669" s="126"/>
      <c r="E669" s="144">
        <v>31692</v>
      </c>
      <c r="F669" s="98" t="s">
        <v>515</v>
      </c>
    </row>
    <row r="670" spans="1:6" ht="27.75" customHeight="1">
      <c r="A670" s="83" t="s">
        <v>822</v>
      </c>
      <c r="B670" s="130" t="s">
        <v>825</v>
      </c>
      <c r="C670" s="15"/>
      <c r="D670" s="126"/>
      <c r="E670" s="144">
        <v>46654</v>
      </c>
      <c r="F670" s="98" t="s">
        <v>515</v>
      </c>
    </row>
    <row r="671" spans="1:6" ht="27.75" customHeight="1">
      <c r="A671" s="83" t="s">
        <v>832</v>
      </c>
      <c r="B671" s="130" t="s">
        <v>833</v>
      </c>
      <c r="C671" s="15"/>
      <c r="D671" s="126"/>
      <c r="E671" s="144">
        <v>300</v>
      </c>
      <c r="F671" s="98" t="s">
        <v>515</v>
      </c>
    </row>
    <row r="672" spans="1:6" ht="27.75" customHeight="1">
      <c r="A672" s="83" t="s">
        <v>832</v>
      </c>
      <c r="B672" s="130" t="s">
        <v>842</v>
      </c>
      <c r="C672" s="15"/>
      <c r="D672" s="126"/>
      <c r="E672" s="144">
        <v>300</v>
      </c>
      <c r="F672" s="98" t="s">
        <v>337</v>
      </c>
    </row>
    <row r="673" spans="1:6" ht="27.75" customHeight="1">
      <c r="A673" s="83" t="s">
        <v>832</v>
      </c>
      <c r="B673" s="130" t="s">
        <v>838</v>
      </c>
      <c r="C673" s="15"/>
      <c r="D673" s="126"/>
      <c r="E673" s="144">
        <v>650</v>
      </c>
      <c r="F673" s="98" t="s">
        <v>515</v>
      </c>
    </row>
    <row r="674" spans="1:6" ht="27.75" customHeight="1">
      <c r="A674" s="83" t="s">
        <v>832</v>
      </c>
      <c r="B674" s="130" t="s">
        <v>838</v>
      </c>
      <c r="C674" s="15"/>
      <c r="D674" s="126"/>
      <c r="E674" s="144">
        <v>850</v>
      </c>
      <c r="F674" s="98" t="s">
        <v>515</v>
      </c>
    </row>
    <row r="675" spans="1:6" ht="27.75" customHeight="1">
      <c r="A675" s="83" t="s">
        <v>832</v>
      </c>
      <c r="B675" s="130" t="s">
        <v>843</v>
      </c>
      <c r="C675" s="15"/>
      <c r="D675" s="126"/>
      <c r="E675" s="144">
        <v>900</v>
      </c>
      <c r="F675" s="98" t="s">
        <v>337</v>
      </c>
    </row>
    <row r="676" spans="1:6" ht="27.75" customHeight="1">
      <c r="A676" s="83" t="s">
        <v>832</v>
      </c>
      <c r="B676" s="130" t="s">
        <v>835</v>
      </c>
      <c r="C676" s="15"/>
      <c r="D676" s="126"/>
      <c r="E676" s="144">
        <v>1000</v>
      </c>
      <c r="F676" s="98" t="s">
        <v>415</v>
      </c>
    </row>
    <row r="677" spans="1:6" ht="27.75" customHeight="1">
      <c r="A677" s="83" t="s">
        <v>832</v>
      </c>
      <c r="B677" s="130" t="s">
        <v>834</v>
      </c>
      <c r="C677" s="15"/>
      <c r="D677" s="126"/>
      <c r="E677" s="144">
        <v>1000</v>
      </c>
      <c r="F677" s="98" t="s">
        <v>515</v>
      </c>
    </row>
    <row r="678" spans="1:6" ht="27.75" customHeight="1">
      <c r="A678" s="83" t="s">
        <v>832</v>
      </c>
      <c r="B678" s="130" t="s">
        <v>844</v>
      </c>
      <c r="C678" s="15"/>
      <c r="D678" s="126"/>
      <c r="E678" s="144">
        <v>3000</v>
      </c>
      <c r="F678" s="98" t="s">
        <v>337</v>
      </c>
    </row>
    <row r="679" spans="1:6" ht="27.75" customHeight="1">
      <c r="A679" s="83" t="s">
        <v>832</v>
      </c>
      <c r="B679" s="130" t="s">
        <v>836</v>
      </c>
      <c r="C679" s="15"/>
      <c r="D679" s="126"/>
      <c r="E679" s="144">
        <v>3400</v>
      </c>
      <c r="F679" s="98" t="s">
        <v>515</v>
      </c>
    </row>
    <row r="680" spans="1:6" ht="27.75" customHeight="1">
      <c r="A680" s="83" t="s">
        <v>832</v>
      </c>
      <c r="B680" s="130" t="s">
        <v>803</v>
      </c>
      <c r="C680" s="15"/>
      <c r="D680" s="126"/>
      <c r="E680" s="144">
        <v>4100</v>
      </c>
      <c r="F680" s="98" t="s">
        <v>515</v>
      </c>
    </row>
    <row r="681" spans="1:6" ht="27.75" customHeight="1">
      <c r="A681" s="83" t="s">
        <v>832</v>
      </c>
      <c r="B681" s="130" t="s">
        <v>837</v>
      </c>
      <c r="C681" s="15"/>
      <c r="D681" s="126"/>
      <c r="E681" s="144">
        <v>5000</v>
      </c>
      <c r="F681" s="98" t="s">
        <v>515</v>
      </c>
    </row>
    <row r="682" spans="1:6" ht="27.75" customHeight="1">
      <c r="A682" s="83" t="s">
        <v>832</v>
      </c>
      <c r="B682" s="130" t="s">
        <v>841</v>
      </c>
      <c r="C682" s="15"/>
      <c r="D682" s="126"/>
      <c r="E682" s="144">
        <v>10000</v>
      </c>
      <c r="F682" s="98" t="s">
        <v>515</v>
      </c>
    </row>
    <row r="683" spans="1:6" ht="27.75" customHeight="1">
      <c r="A683" s="83" t="s">
        <v>832</v>
      </c>
      <c r="B683" s="130" t="s">
        <v>840</v>
      </c>
      <c r="C683" s="15"/>
      <c r="D683" s="126"/>
      <c r="E683" s="144">
        <v>10000</v>
      </c>
      <c r="F683" s="98" t="s">
        <v>515</v>
      </c>
    </row>
    <row r="684" spans="1:6" ht="27.75" customHeight="1">
      <c r="A684" s="83" t="s">
        <v>832</v>
      </c>
      <c r="B684" s="130" t="s">
        <v>72</v>
      </c>
      <c r="C684" s="15"/>
      <c r="D684" s="126"/>
      <c r="E684" s="144">
        <v>22200</v>
      </c>
      <c r="F684" s="98" t="s">
        <v>427</v>
      </c>
    </row>
    <row r="685" spans="1:6" ht="27.75" customHeight="1">
      <c r="A685" s="83" t="s">
        <v>832</v>
      </c>
      <c r="B685" s="130" t="s">
        <v>839</v>
      </c>
      <c r="C685" s="15"/>
      <c r="D685" s="126"/>
      <c r="E685" s="144">
        <v>25200</v>
      </c>
      <c r="F685" s="98" t="s">
        <v>515</v>
      </c>
    </row>
    <row r="686" spans="1:6" ht="27.75" customHeight="1">
      <c r="A686" s="83" t="s">
        <v>832</v>
      </c>
      <c r="B686" s="130" t="s">
        <v>283</v>
      </c>
      <c r="C686" s="15"/>
      <c r="D686" s="126"/>
      <c r="E686" s="144">
        <v>915604.6</v>
      </c>
      <c r="F686" s="98" t="s">
        <v>284</v>
      </c>
    </row>
    <row r="687" spans="1:6" ht="27.75" customHeight="1">
      <c r="A687" s="83">
        <v>44897</v>
      </c>
      <c r="B687" s="130" t="s">
        <v>845</v>
      </c>
      <c r="C687" s="15"/>
      <c r="D687" s="126"/>
      <c r="E687" s="144">
        <v>1500</v>
      </c>
      <c r="F687" s="98" t="s">
        <v>515</v>
      </c>
    </row>
    <row r="688" spans="1:6" ht="27.75" customHeight="1">
      <c r="A688" s="83">
        <v>44897</v>
      </c>
      <c r="B688" s="130" t="s">
        <v>850</v>
      </c>
      <c r="C688" s="15"/>
      <c r="D688" s="126"/>
      <c r="E688" s="144">
        <v>5700</v>
      </c>
      <c r="F688" s="98" t="s">
        <v>515</v>
      </c>
    </row>
    <row r="689" spans="1:6" ht="27.75" customHeight="1">
      <c r="A689" s="83">
        <v>44897</v>
      </c>
      <c r="B689" s="130" t="s">
        <v>846</v>
      </c>
      <c r="C689" s="15"/>
      <c r="D689" s="126"/>
      <c r="E689" s="144">
        <v>6000</v>
      </c>
      <c r="F689" s="98" t="s">
        <v>515</v>
      </c>
    </row>
    <row r="690" spans="1:6" ht="27.75" customHeight="1">
      <c r="A690" s="83">
        <v>44897</v>
      </c>
      <c r="B690" s="130" t="s">
        <v>847</v>
      </c>
      <c r="C690" s="15"/>
      <c r="D690" s="126"/>
      <c r="E690" s="144">
        <v>6300</v>
      </c>
      <c r="F690" s="98" t="s">
        <v>515</v>
      </c>
    </row>
    <row r="691" spans="1:6" ht="27.75" customHeight="1">
      <c r="A691" s="83">
        <v>44897</v>
      </c>
      <c r="B691" s="130" t="s">
        <v>851</v>
      </c>
      <c r="C691" s="15"/>
      <c r="D691" s="126"/>
      <c r="E691" s="144">
        <v>18500</v>
      </c>
      <c r="F691" s="98" t="s">
        <v>515</v>
      </c>
    </row>
    <row r="692" spans="1:6" ht="27.75" customHeight="1">
      <c r="A692" s="83">
        <v>44897</v>
      </c>
      <c r="B692" s="130" t="s">
        <v>848</v>
      </c>
      <c r="C692" s="15"/>
      <c r="D692" s="126"/>
      <c r="E692" s="144">
        <v>23500</v>
      </c>
      <c r="F692" s="98" t="s">
        <v>515</v>
      </c>
    </row>
    <row r="693" spans="1:6" ht="27.75" customHeight="1">
      <c r="A693" s="83">
        <v>44897</v>
      </c>
      <c r="B693" s="130" t="s">
        <v>849</v>
      </c>
      <c r="C693" s="15"/>
      <c r="D693" s="126"/>
      <c r="E693" s="144">
        <v>30000</v>
      </c>
      <c r="F693" s="98" t="s">
        <v>415</v>
      </c>
    </row>
    <row r="694" spans="1:6" ht="27.75" customHeight="1">
      <c r="A694" s="83">
        <v>44897</v>
      </c>
      <c r="B694" s="130" t="s">
        <v>852</v>
      </c>
      <c r="C694" s="15"/>
      <c r="D694" s="126"/>
      <c r="E694" s="144">
        <v>86787</v>
      </c>
      <c r="F694" s="98" t="s">
        <v>515</v>
      </c>
    </row>
    <row r="695" spans="1:6" ht="27.75" customHeight="1">
      <c r="A695" s="83">
        <v>44898</v>
      </c>
      <c r="B695" s="130" t="s">
        <v>853</v>
      </c>
      <c r="C695" s="15"/>
      <c r="D695" s="126"/>
      <c r="E695" s="144">
        <v>4700</v>
      </c>
      <c r="F695" s="98" t="s">
        <v>390</v>
      </c>
    </row>
    <row r="696" spans="1:6" ht="27.75" customHeight="1">
      <c r="A696" s="83">
        <v>44898</v>
      </c>
      <c r="B696" s="130" t="s">
        <v>853</v>
      </c>
      <c r="C696" s="15"/>
      <c r="D696" s="126"/>
      <c r="E696" s="144">
        <v>1000</v>
      </c>
      <c r="F696" s="98" t="s">
        <v>415</v>
      </c>
    </row>
    <row r="697" spans="1:6" ht="45" customHeight="1">
      <c r="A697" s="83">
        <v>44898</v>
      </c>
      <c r="B697" s="130" t="s">
        <v>854</v>
      </c>
      <c r="C697" s="15"/>
      <c r="D697" s="126"/>
      <c r="E697" s="144">
        <v>174000</v>
      </c>
      <c r="F697" s="98" t="s">
        <v>515</v>
      </c>
    </row>
    <row r="698" spans="1:6" ht="27.75" customHeight="1">
      <c r="A698" s="83" t="s">
        <v>855</v>
      </c>
      <c r="B698" s="130" t="s">
        <v>856</v>
      </c>
      <c r="C698" s="15"/>
      <c r="D698" s="126"/>
      <c r="E698" s="144">
        <v>300</v>
      </c>
      <c r="F698" s="98" t="s">
        <v>337</v>
      </c>
    </row>
    <row r="699" spans="1:6" ht="27.75" customHeight="1">
      <c r="A699" s="83" t="s">
        <v>855</v>
      </c>
      <c r="B699" s="130" t="s">
        <v>857</v>
      </c>
      <c r="C699" s="15"/>
      <c r="D699" s="126"/>
      <c r="E699" s="144">
        <v>300</v>
      </c>
      <c r="F699" s="98" t="s">
        <v>337</v>
      </c>
    </row>
    <row r="700" spans="1:6" ht="27.75" customHeight="1">
      <c r="A700" s="83" t="s">
        <v>855</v>
      </c>
      <c r="B700" s="130" t="s">
        <v>858</v>
      </c>
      <c r="C700" s="15"/>
      <c r="D700" s="126"/>
      <c r="E700" s="144">
        <v>300</v>
      </c>
      <c r="F700" s="98" t="s">
        <v>337</v>
      </c>
    </row>
    <row r="701" spans="1:6" ht="27.75" customHeight="1">
      <c r="A701" s="83" t="s">
        <v>855</v>
      </c>
      <c r="B701" s="130" t="s">
        <v>859</v>
      </c>
      <c r="C701" s="15"/>
      <c r="D701" s="126"/>
      <c r="E701" s="144">
        <v>500</v>
      </c>
      <c r="F701" s="98" t="s">
        <v>515</v>
      </c>
    </row>
    <row r="702" spans="1:6" ht="27.75" customHeight="1">
      <c r="A702" s="83" t="s">
        <v>855</v>
      </c>
      <c r="B702" s="130" t="s">
        <v>860</v>
      </c>
      <c r="C702" s="15"/>
      <c r="D702" s="126"/>
      <c r="E702" s="144">
        <v>600</v>
      </c>
      <c r="F702" s="98" t="s">
        <v>337</v>
      </c>
    </row>
    <row r="703" spans="1:6" ht="27.75" customHeight="1">
      <c r="A703" s="83" t="s">
        <v>855</v>
      </c>
      <c r="B703" s="130" t="s">
        <v>162</v>
      </c>
      <c r="C703" s="15"/>
      <c r="D703" s="126"/>
      <c r="E703" s="144">
        <v>1000</v>
      </c>
      <c r="F703" s="98" t="s">
        <v>337</v>
      </c>
    </row>
    <row r="704" spans="1:6" ht="27.75" customHeight="1">
      <c r="A704" s="83" t="s">
        <v>855</v>
      </c>
      <c r="B704" s="130" t="s">
        <v>861</v>
      </c>
      <c r="C704" s="15"/>
      <c r="D704" s="126"/>
      <c r="E704" s="144">
        <v>1000</v>
      </c>
      <c r="F704" s="98" t="s">
        <v>515</v>
      </c>
    </row>
    <row r="705" spans="1:6" ht="27.75" customHeight="1">
      <c r="A705" s="83" t="s">
        <v>855</v>
      </c>
      <c r="B705" s="130" t="s">
        <v>862</v>
      </c>
      <c r="C705" s="15"/>
      <c r="D705" s="126"/>
      <c r="E705" s="144">
        <v>1000</v>
      </c>
      <c r="F705" s="98" t="s">
        <v>337</v>
      </c>
    </row>
    <row r="706" spans="1:6" ht="27.75" customHeight="1">
      <c r="A706" s="83" t="s">
        <v>855</v>
      </c>
      <c r="B706" s="130" t="s">
        <v>863</v>
      </c>
      <c r="C706" s="15"/>
      <c r="D706" s="126"/>
      <c r="E706" s="144">
        <v>2000</v>
      </c>
      <c r="F706" s="98" t="s">
        <v>337</v>
      </c>
    </row>
    <row r="707" spans="1:6" ht="27.75" customHeight="1">
      <c r="A707" s="83" t="s">
        <v>855</v>
      </c>
      <c r="B707" s="130" t="s">
        <v>864</v>
      </c>
      <c r="C707" s="15"/>
      <c r="D707" s="126"/>
      <c r="E707" s="144">
        <v>5000</v>
      </c>
      <c r="F707" s="98" t="s">
        <v>337</v>
      </c>
    </row>
    <row r="708" spans="1:6" ht="27.75" customHeight="1">
      <c r="A708" s="83" t="s">
        <v>855</v>
      </c>
      <c r="B708" s="130" t="s">
        <v>864</v>
      </c>
      <c r="C708" s="15"/>
      <c r="D708" s="126"/>
      <c r="E708" s="144">
        <v>5000</v>
      </c>
      <c r="F708" s="98" t="s">
        <v>542</v>
      </c>
    </row>
    <row r="709" spans="1:6" ht="27.75" customHeight="1">
      <c r="A709" s="83" t="s">
        <v>855</v>
      </c>
      <c r="B709" s="130" t="s">
        <v>865</v>
      </c>
      <c r="C709" s="15"/>
      <c r="D709" s="126"/>
      <c r="E709" s="144">
        <v>28500</v>
      </c>
      <c r="F709" s="98" t="s">
        <v>515</v>
      </c>
    </row>
    <row r="710" spans="1:6" ht="27.75" customHeight="1">
      <c r="A710" s="83" t="s">
        <v>855</v>
      </c>
      <c r="B710" s="130" t="s">
        <v>866</v>
      </c>
      <c r="C710" s="15"/>
      <c r="D710" s="126"/>
      <c r="E710" s="144">
        <v>40000</v>
      </c>
      <c r="F710" s="98" t="s">
        <v>515</v>
      </c>
    </row>
    <row r="711" spans="1:6" ht="27.75" customHeight="1">
      <c r="A711" s="83" t="s">
        <v>867</v>
      </c>
      <c r="B711" s="130" t="s">
        <v>868</v>
      </c>
      <c r="C711" s="15"/>
      <c r="D711" s="126"/>
      <c r="E711" s="144">
        <v>500</v>
      </c>
      <c r="F711" s="98" t="s">
        <v>415</v>
      </c>
    </row>
    <row r="712" spans="1:6" ht="27.75" customHeight="1">
      <c r="A712" s="83" t="s">
        <v>867</v>
      </c>
      <c r="B712" s="130" t="s">
        <v>868</v>
      </c>
      <c r="C712" s="15"/>
      <c r="D712" s="126"/>
      <c r="E712" s="144">
        <v>300</v>
      </c>
      <c r="F712" s="98" t="s">
        <v>515</v>
      </c>
    </row>
    <row r="713" spans="1:6" ht="27.75" customHeight="1">
      <c r="A713" s="83" t="s">
        <v>867</v>
      </c>
      <c r="B713" s="130" t="s">
        <v>869</v>
      </c>
      <c r="C713" s="15"/>
      <c r="D713" s="126"/>
      <c r="E713" s="144">
        <v>1000</v>
      </c>
      <c r="F713" s="98" t="s">
        <v>515</v>
      </c>
    </row>
    <row r="714" spans="1:6" ht="27.75" customHeight="1">
      <c r="A714" s="83" t="s">
        <v>867</v>
      </c>
      <c r="B714" s="130" t="s">
        <v>872</v>
      </c>
      <c r="C714" s="15"/>
      <c r="D714" s="126"/>
      <c r="E714" s="144">
        <v>8000</v>
      </c>
      <c r="F714" s="98" t="s">
        <v>515</v>
      </c>
    </row>
    <row r="715" spans="1:6" ht="27.75" customHeight="1">
      <c r="A715" s="83" t="s">
        <v>867</v>
      </c>
      <c r="B715" s="130" t="s">
        <v>871</v>
      </c>
      <c r="C715" s="15"/>
      <c r="D715" s="126"/>
      <c r="E715" s="144">
        <v>12000</v>
      </c>
      <c r="F715" s="98" t="s">
        <v>515</v>
      </c>
    </row>
    <row r="716" spans="1:6" ht="27.75" customHeight="1">
      <c r="A716" s="83" t="s">
        <v>867</v>
      </c>
      <c r="B716" s="130" t="s">
        <v>870</v>
      </c>
      <c r="C716" s="15"/>
      <c r="D716" s="126"/>
      <c r="E716" s="144">
        <v>16500</v>
      </c>
      <c r="F716" s="98" t="s">
        <v>515</v>
      </c>
    </row>
    <row r="717" spans="1:6" ht="27.75" customHeight="1">
      <c r="A717" s="83">
        <v>44902</v>
      </c>
      <c r="B717" s="130" t="s">
        <v>873</v>
      </c>
      <c r="C717" s="15"/>
      <c r="D717" s="126"/>
      <c r="E717" s="144">
        <v>200</v>
      </c>
      <c r="F717" s="98" t="s">
        <v>337</v>
      </c>
    </row>
    <row r="718" spans="1:6" ht="27.75" customHeight="1">
      <c r="A718" s="83" t="s">
        <v>874</v>
      </c>
      <c r="B718" s="130" t="s">
        <v>875</v>
      </c>
      <c r="C718" s="15"/>
      <c r="D718" s="126"/>
      <c r="E718" s="144">
        <v>1500</v>
      </c>
      <c r="F718" s="98" t="s">
        <v>515</v>
      </c>
    </row>
    <row r="719" spans="1:6" ht="27.75" customHeight="1">
      <c r="A719" s="83" t="s">
        <v>874</v>
      </c>
      <c r="B719" s="130" t="s">
        <v>879</v>
      </c>
      <c r="C719" s="15"/>
      <c r="D719" s="126"/>
      <c r="E719" s="144">
        <v>3000</v>
      </c>
      <c r="F719" s="98" t="s">
        <v>515</v>
      </c>
    </row>
    <row r="720" spans="1:6" ht="27.75" customHeight="1">
      <c r="A720" s="83" t="s">
        <v>874</v>
      </c>
      <c r="B720" s="130" t="s">
        <v>877</v>
      </c>
      <c r="C720" s="15"/>
      <c r="D720" s="126"/>
      <c r="E720" s="144">
        <v>4800</v>
      </c>
      <c r="F720" s="98" t="s">
        <v>515</v>
      </c>
    </row>
    <row r="721" spans="1:6" ht="27.75" customHeight="1">
      <c r="A721" s="83" t="s">
        <v>874</v>
      </c>
      <c r="B721" s="130" t="s">
        <v>880</v>
      </c>
      <c r="C721" s="15"/>
      <c r="D721" s="126"/>
      <c r="E721" s="144">
        <v>5000</v>
      </c>
      <c r="F721" s="98" t="s">
        <v>515</v>
      </c>
    </row>
    <row r="722" spans="1:6" ht="27.75" customHeight="1">
      <c r="A722" s="83" t="s">
        <v>874</v>
      </c>
      <c r="B722" s="130" t="s">
        <v>876</v>
      </c>
      <c r="C722" s="15"/>
      <c r="D722" s="126"/>
      <c r="E722" s="144">
        <v>8000</v>
      </c>
      <c r="F722" s="98" t="s">
        <v>515</v>
      </c>
    </row>
    <row r="723" spans="1:6" ht="27.75" customHeight="1">
      <c r="A723" s="83" t="s">
        <v>874</v>
      </c>
      <c r="B723" s="130" t="s">
        <v>878</v>
      </c>
      <c r="C723" s="15"/>
      <c r="D723" s="126"/>
      <c r="E723" s="144">
        <v>66050</v>
      </c>
      <c r="F723" s="98" t="s">
        <v>515</v>
      </c>
    </row>
    <row r="724" spans="1:6" ht="27.75" customHeight="1">
      <c r="A724" s="83" t="s">
        <v>881</v>
      </c>
      <c r="B724" s="130" t="s">
        <v>882</v>
      </c>
      <c r="C724" s="15"/>
      <c r="D724" s="126"/>
      <c r="E724" s="144">
        <v>500</v>
      </c>
      <c r="F724" s="98" t="s">
        <v>337</v>
      </c>
    </row>
    <row r="725" spans="1:6" ht="27.75" customHeight="1">
      <c r="A725" s="83" t="s">
        <v>881</v>
      </c>
      <c r="B725" s="130" t="s">
        <v>862</v>
      </c>
      <c r="C725" s="15"/>
      <c r="D725" s="126"/>
      <c r="E725" s="144">
        <v>1000</v>
      </c>
      <c r="F725" s="98" t="s">
        <v>515</v>
      </c>
    </row>
    <row r="726" spans="1:6" ht="27.75" customHeight="1">
      <c r="A726" s="83" t="s">
        <v>881</v>
      </c>
      <c r="B726" s="130" t="s">
        <v>886</v>
      </c>
      <c r="C726" s="15"/>
      <c r="D726" s="126"/>
      <c r="E726" s="144">
        <v>2000</v>
      </c>
      <c r="F726" s="98" t="s">
        <v>337</v>
      </c>
    </row>
    <row r="727" spans="1:6" ht="27.75" customHeight="1">
      <c r="A727" s="83" t="s">
        <v>881</v>
      </c>
      <c r="B727" s="130" t="s">
        <v>885</v>
      </c>
      <c r="C727" s="15"/>
      <c r="D727" s="126"/>
      <c r="E727" s="144">
        <v>3000</v>
      </c>
      <c r="F727" s="98" t="s">
        <v>515</v>
      </c>
    </row>
    <row r="728" spans="1:6" ht="27.75" customHeight="1">
      <c r="A728" s="83" t="s">
        <v>881</v>
      </c>
      <c r="B728" s="130" t="s">
        <v>647</v>
      </c>
      <c r="C728" s="15"/>
      <c r="D728" s="126"/>
      <c r="E728" s="144">
        <v>11950</v>
      </c>
      <c r="F728" s="98" t="s">
        <v>515</v>
      </c>
    </row>
    <row r="729" spans="1:6" ht="27.75" customHeight="1">
      <c r="A729" s="83" t="s">
        <v>881</v>
      </c>
      <c r="B729" s="130" t="s">
        <v>883</v>
      </c>
      <c r="C729" s="15"/>
      <c r="D729" s="126"/>
      <c r="E729" s="144">
        <v>25000</v>
      </c>
      <c r="F729" s="98" t="s">
        <v>337</v>
      </c>
    </row>
    <row r="730" spans="1:6" ht="27.75" customHeight="1">
      <c r="A730" s="83" t="s">
        <v>881</v>
      </c>
      <c r="B730" s="130" t="s">
        <v>884</v>
      </c>
      <c r="C730" s="15"/>
      <c r="D730" s="126"/>
      <c r="E730" s="144">
        <v>30000</v>
      </c>
      <c r="F730" s="98" t="s">
        <v>515</v>
      </c>
    </row>
    <row r="731" spans="1:6" ht="27.75" customHeight="1">
      <c r="A731" s="83" t="s">
        <v>881</v>
      </c>
      <c r="B731" s="130" t="s">
        <v>766</v>
      </c>
      <c r="C731" s="15"/>
      <c r="D731" s="126"/>
      <c r="E731" s="144">
        <v>40000</v>
      </c>
      <c r="F731" s="98" t="s">
        <v>515</v>
      </c>
    </row>
    <row r="732" spans="1:6" ht="27.75" customHeight="1">
      <c r="A732" s="83" t="s">
        <v>887</v>
      </c>
      <c r="B732" s="130" t="s">
        <v>888</v>
      </c>
      <c r="C732" s="15"/>
      <c r="D732" s="126"/>
      <c r="E732" s="144">
        <v>900</v>
      </c>
      <c r="F732" s="98" t="s">
        <v>515</v>
      </c>
    </row>
    <row r="733" spans="1:6" ht="27.75" customHeight="1">
      <c r="A733" s="83" t="s">
        <v>887</v>
      </c>
      <c r="B733" s="130" t="s">
        <v>889</v>
      </c>
      <c r="C733" s="15"/>
      <c r="D733" s="126"/>
      <c r="E733" s="144">
        <v>2300</v>
      </c>
      <c r="F733" s="98" t="s">
        <v>337</v>
      </c>
    </row>
    <row r="734" spans="1:6" ht="27.75" customHeight="1">
      <c r="A734" s="83" t="s">
        <v>887</v>
      </c>
      <c r="B734" s="130" t="s">
        <v>895</v>
      </c>
      <c r="C734" s="15"/>
      <c r="D734" s="126"/>
      <c r="E734" s="144">
        <v>3000</v>
      </c>
      <c r="F734" s="98" t="s">
        <v>337</v>
      </c>
    </row>
    <row r="735" spans="1:6" ht="27.75" customHeight="1">
      <c r="A735" s="83" t="s">
        <v>887</v>
      </c>
      <c r="B735" s="130" t="s">
        <v>896</v>
      </c>
      <c r="C735" s="15"/>
      <c r="D735" s="126"/>
      <c r="E735" s="144">
        <v>3500</v>
      </c>
      <c r="F735" s="98" t="s">
        <v>515</v>
      </c>
    </row>
    <row r="736" spans="1:6" ht="27.75" customHeight="1">
      <c r="A736" s="83" t="s">
        <v>887</v>
      </c>
      <c r="B736" s="130" t="s">
        <v>892</v>
      </c>
      <c r="C736" s="15"/>
      <c r="D736" s="126"/>
      <c r="E736" s="144">
        <v>4100</v>
      </c>
      <c r="F736" s="98" t="s">
        <v>515</v>
      </c>
    </row>
    <row r="737" spans="1:6" ht="27.75" customHeight="1">
      <c r="A737" s="83" t="s">
        <v>887</v>
      </c>
      <c r="B737" s="130" t="s">
        <v>890</v>
      </c>
      <c r="C737" s="15"/>
      <c r="D737" s="126"/>
      <c r="E737" s="144">
        <v>4500</v>
      </c>
      <c r="F737" s="98" t="s">
        <v>515</v>
      </c>
    </row>
    <row r="738" spans="1:6" ht="27.75" customHeight="1">
      <c r="A738" s="83" t="s">
        <v>887</v>
      </c>
      <c r="B738" s="130" t="s">
        <v>891</v>
      </c>
      <c r="C738" s="15"/>
      <c r="D738" s="126"/>
      <c r="E738" s="144">
        <v>6000</v>
      </c>
      <c r="F738" s="98" t="s">
        <v>515</v>
      </c>
    </row>
    <row r="739" spans="1:6" ht="27.75" customHeight="1">
      <c r="A739" s="83" t="s">
        <v>887</v>
      </c>
      <c r="B739" s="130" t="s">
        <v>893</v>
      </c>
      <c r="C739" s="15"/>
      <c r="D739" s="126"/>
      <c r="E739" s="144">
        <v>47719</v>
      </c>
      <c r="F739" s="98" t="s">
        <v>515</v>
      </c>
    </row>
    <row r="740" spans="1:6" ht="27.75" customHeight="1">
      <c r="A740" s="83" t="s">
        <v>887</v>
      </c>
      <c r="B740" s="130" t="s">
        <v>961</v>
      </c>
      <c r="C740" s="15"/>
      <c r="D740" s="126"/>
      <c r="E740" s="144">
        <v>700</v>
      </c>
      <c r="F740" s="98" t="s">
        <v>42</v>
      </c>
    </row>
    <row r="741" spans="1:6" ht="27.75" customHeight="1">
      <c r="A741" s="83">
        <v>44905</v>
      </c>
      <c r="B741" s="130" t="s">
        <v>774</v>
      </c>
      <c r="C741" s="15"/>
      <c r="D741" s="126"/>
      <c r="E741" s="144">
        <v>314</v>
      </c>
      <c r="F741" s="98" t="s">
        <v>337</v>
      </c>
    </row>
    <row r="742" spans="1:6" ht="27.75" customHeight="1">
      <c r="A742" s="83">
        <v>44906</v>
      </c>
      <c r="B742" s="130" t="s">
        <v>894</v>
      </c>
      <c r="C742" s="15"/>
      <c r="D742" s="126"/>
      <c r="E742" s="144">
        <v>5000</v>
      </c>
      <c r="F742" s="98" t="s">
        <v>610</v>
      </c>
    </row>
    <row r="743" spans="1:6" ht="27.75" customHeight="1">
      <c r="A743" s="83" t="s">
        <v>897</v>
      </c>
      <c r="B743" s="130" t="s">
        <v>898</v>
      </c>
      <c r="C743" s="15"/>
      <c r="D743" s="126"/>
      <c r="E743" s="144">
        <v>400</v>
      </c>
      <c r="F743" s="98" t="s">
        <v>515</v>
      </c>
    </row>
    <row r="744" spans="1:6" ht="27.75" customHeight="1">
      <c r="A744" s="83" t="s">
        <v>897</v>
      </c>
      <c r="B744" s="130" t="s">
        <v>899</v>
      </c>
      <c r="C744" s="15"/>
      <c r="D744" s="126"/>
      <c r="E744" s="144">
        <v>500</v>
      </c>
      <c r="F744" s="98" t="s">
        <v>337</v>
      </c>
    </row>
    <row r="745" spans="1:6" ht="27.75" customHeight="1">
      <c r="A745" s="83" t="s">
        <v>897</v>
      </c>
      <c r="B745" s="130" t="s">
        <v>900</v>
      </c>
      <c r="C745" s="15"/>
      <c r="D745" s="126"/>
      <c r="E745" s="144">
        <v>500</v>
      </c>
      <c r="F745" s="98" t="s">
        <v>337</v>
      </c>
    </row>
    <row r="746" spans="1:6" ht="27.75" customHeight="1">
      <c r="A746" s="83" t="s">
        <v>897</v>
      </c>
      <c r="B746" s="130" t="s">
        <v>901</v>
      </c>
      <c r="C746" s="15"/>
      <c r="D746" s="126"/>
      <c r="E746" s="144">
        <v>1800</v>
      </c>
      <c r="F746" s="98" t="s">
        <v>337</v>
      </c>
    </row>
    <row r="747" spans="1:6" ht="27.75" customHeight="1">
      <c r="A747" s="83" t="s">
        <v>897</v>
      </c>
      <c r="B747" s="130" t="s">
        <v>902</v>
      </c>
      <c r="C747" s="15"/>
      <c r="D747" s="126"/>
      <c r="E747" s="144">
        <v>3185</v>
      </c>
      <c r="F747" s="98" t="s">
        <v>337</v>
      </c>
    </row>
    <row r="748" spans="1:6" ht="27.75" customHeight="1">
      <c r="A748" s="83" t="s">
        <v>897</v>
      </c>
      <c r="B748" s="130" t="s">
        <v>903</v>
      </c>
      <c r="C748" s="15"/>
      <c r="D748" s="126"/>
      <c r="E748" s="144">
        <v>4650</v>
      </c>
      <c r="F748" s="98" t="s">
        <v>515</v>
      </c>
    </row>
    <row r="749" spans="1:6" ht="27.75" customHeight="1">
      <c r="A749" s="83" t="s">
        <v>897</v>
      </c>
      <c r="B749" s="130" t="s">
        <v>355</v>
      </c>
      <c r="C749" s="15"/>
      <c r="D749" s="126"/>
      <c r="E749" s="144">
        <v>41150</v>
      </c>
      <c r="F749" s="98" t="s">
        <v>515</v>
      </c>
    </row>
    <row r="750" spans="1:6" ht="27.75" customHeight="1">
      <c r="A750" s="83" t="s">
        <v>897</v>
      </c>
      <c r="B750" s="130" t="s">
        <v>898</v>
      </c>
      <c r="C750" s="15"/>
      <c r="D750" s="126"/>
      <c r="E750" s="144">
        <v>100000</v>
      </c>
      <c r="F750" s="98" t="s">
        <v>515</v>
      </c>
    </row>
    <row r="751" spans="1:6" ht="27.75" customHeight="1">
      <c r="A751" s="83" t="s">
        <v>904</v>
      </c>
      <c r="B751" s="130" t="s">
        <v>366</v>
      </c>
      <c r="C751" s="15"/>
      <c r="D751" s="126"/>
      <c r="E751" s="144">
        <v>87</v>
      </c>
      <c r="F751" s="98" t="s">
        <v>337</v>
      </c>
    </row>
    <row r="752" spans="1:6" ht="27.75" customHeight="1">
      <c r="A752" s="83" t="s">
        <v>904</v>
      </c>
      <c r="B752" s="130" t="s">
        <v>906</v>
      </c>
      <c r="C752" s="15"/>
      <c r="D752" s="126"/>
      <c r="E752" s="144">
        <v>500</v>
      </c>
      <c r="F752" s="98" t="s">
        <v>610</v>
      </c>
    </row>
    <row r="753" spans="1:6" ht="27.75" customHeight="1">
      <c r="A753" s="83" t="s">
        <v>904</v>
      </c>
      <c r="B753" s="130" t="s">
        <v>907</v>
      </c>
      <c r="C753" s="15"/>
      <c r="D753" s="126"/>
      <c r="E753" s="144">
        <v>500</v>
      </c>
      <c r="F753" s="98" t="s">
        <v>515</v>
      </c>
    </row>
    <row r="754" spans="1:6" ht="27.75" customHeight="1">
      <c r="A754" s="83" t="s">
        <v>904</v>
      </c>
      <c r="B754" s="130" t="s">
        <v>908</v>
      </c>
      <c r="C754" s="15"/>
      <c r="D754" s="126"/>
      <c r="E754" s="144">
        <v>25000</v>
      </c>
      <c r="F754" s="98" t="s">
        <v>515</v>
      </c>
    </row>
    <row r="755" spans="1:6" ht="27.75" customHeight="1">
      <c r="A755" s="83" t="s">
        <v>904</v>
      </c>
      <c r="B755" s="130" t="s">
        <v>909</v>
      </c>
      <c r="C755" s="15"/>
      <c r="D755" s="126"/>
      <c r="E755" s="144">
        <v>30990</v>
      </c>
      <c r="F755" s="98" t="s">
        <v>515</v>
      </c>
    </row>
    <row r="756" spans="1:6" ht="27.75" customHeight="1">
      <c r="A756" s="83" t="s">
        <v>904</v>
      </c>
      <c r="B756" s="130" t="s">
        <v>905</v>
      </c>
      <c r="C756" s="15"/>
      <c r="D756" s="126"/>
      <c r="E756" s="144">
        <v>300550</v>
      </c>
      <c r="F756" s="98" t="s">
        <v>515</v>
      </c>
    </row>
    <row r="757" spans="1:6" ht="27.75" customHeight="1">
      <c r="A757" s="83">
        <v>44909</v>
      </c>
      <c r="B757" s="130" t="s">
        <v>910</v>
      </c>
      <c r="C757" s="15"/>
      <c r="D757" s="126"/>
      <c r="E757" s="144">
        <v>30000</v>
      </c>
      <c r="F757" s="98" t="s">
        <v>515</v>
      </c>
    </row>
    <row r="758" spans="1:6" ht="27.75" customHeight="1">
      <c r="A758" s="83">
        <v>44909</v>
      </c>
      <c r="B758" s="130" t="s">
        <v>911</v>
      </c>
      <c r="C758" s="15"/>
      <c r="D758" s="126"/>
      <c r="E758" s="144">
        <v>60039</v>
      </c>
      <c r="F758" s="98" t="s">
        <v>515</v>
      </c>
    </row>
    <row r="759" spans="1:6" ht="27.75" customHeight="1">
      <c r="A759" s="83">
        <v>44910</v>
      </c>
      <c r="B759" s="130" t="s">
        <v>912</v>
      </c>
      <c r="C759" s="15"/>
      <c r="D759" s="126"/>
      <c r="E759" s="144">
        <v>500</v>
      </c>
      <c r="F759" s="98" t="s">
        <v>515</v>
      </c>
    </row>
    <row r="760" spans="1:6" ht="27.75" customHeight="1">
      <c r="A760" s="83">
        <v>44910</v>
      </c>
      <c r="B760" s="130" t="s">
        <v>913</v>
      </c>
      <c r="C760" s="15"/>
      <c r="D760" s="126"/>
      <c r="E760" s="144">
        <v>500</v>
      </c>
      <c r="F760" s="98" t="s">
        <v>337</v>
      </c>
    </row>
    <row r="761" spans="1:6" ht="27.75" customHeight="1">
      <c r="A761" s="83">
        <v>44910</v>
      </c>
      <c r="B761" s="130" t="s">
        <v>914</v>
      </c>
      <c r="C761" s="15"/>
      <c r="D761" s="126"/>
      <c r="E761" s="144">
        <v>189355</v>
      </c>
      <c r="F761" s="98" t="s">
        <v>515</v>
      </c>
    </row>
    <row r="762" spans="1:6" ht="27.75" customHeight="1">
      <c r="A762" s="83">
        <v>44911</v>
      </c>
      <c r="B762" s="130" t="s">
        <v>916</v>
      </c>
      <c r="C762" s="15"/>
      <c r="D762" s="126"/>
      <c r="E762" s="144">
        <v>100</v>
      </c>
      <c r="F762" s="98" t="s">
        <v>337</v>
      </c>
    </row>
    <row r="763" spans="1:6" ht="27.75" customHeight="1">
      <c r="A763" s="83">
        <v>44911</v>
      </c>
      <c r="B763" s="130" t="s">
        <v>917</v>
      </c>
      <c r="C763" s="15"/>
      <c r="D763" s="126"/>
      <c r="E763" s="144">
        <v>2000</v>
      </c>
      <c r="F763" s="98" t="s">
        <v>337</v>
      </c>
    </row>
    <row r="764" spans="1:6" ht="27.75" customHeight="1">
      <c r="A764" s="83">
        <v>44911</v>
      </c>
      <c r="B764" s="130" t="s">
        <v>918</v>
      </c>
      <c r="C764" s="15"/>
      <c r="D764" s="126"/>
      <c r="E764" s="144">
        <v>3500</v>
      </c>
      <c r="F764" s="98" t="s">
        <v>515</v>
      </c>
    </row>
    <row r="765" spans="1:6" ht="27.75" customHeight="1">
      <c r="A765" s="83">
        <v>44912</v>
      </c>
      <c r="B765" s="130" t="s">
        <v>919</v>
      </c>
      <c r="C765" s="15"/>
      <c r="D765" s="126"/>
      <c r="E765" s="144">
        <v>15</v>
      </c>
      <c r="F765" s="98" t="s">
        <v>337</v>
      </c>
    </row>
    <row r="766" spans="1:6" ht="27.75" customHeight="1">
      <c r="A766" s="83">
        <v>44912</v>
      </c>
      <c r="B766" s="130" t="s">
        <v>774</v>
      </c>
      <c r="C766" s="15"/>
      <c r="D766" s="126"/>
      <c r="E766" s="144">
        <v>100</v>
      </c>
      <c r="F766" s="98" t="s">
        <v>337</v>
      </c>
    </row>
    <row r="767" spans="1:6" ht="27.75" customHeight="1">
      <c r="A767" s="83">
        <v>44912</v>
      </c>
      <c r="B767" s="130" t="s">
        <v>920</v>
      </c>
      <c r="C767" s="15"/>
      <c r="D767" s="126"/>
      <c r="E767" s="144">
        <v>150</v>
      </c>
      <c r="F767" s="98" t="s">
        <v>337</v>
      </c>
    </row>
    <row r="768" spans="1:6" ht="27.75" customHeight="1">
      <c r="A768" s="83">
        <v>44913</v>
      </c>
      <c r="B768" s="130" t="s">
        <v>774</v>
      </c>
      <c r="C768" s="15"/>
      <c r="D768" s="126"/>
      <c r="E768" s="144">
        <v>50</v>
      </c>
      <c r="F768" s="98" t="s">
        <v>337</v>
      </c>
    </row>
    <row r="769" spans="1:6" ht="27.75" customHeight="1">
      <c r="A769" s="83">
        <v>44913</v>
      </c>
      <c r="B769" s="130" t="s">
        <v>921</v>
      </c>
      <c r="C769" s="15"/>
      <c r="D769" s="126"/>
      <c r="E769" s="144">
        <v>500</v>
      </c>
      <c r="F769" s="98" t="s">
        <v>610</v>
      </c>
    </row>
    <row r="770" spans="1:6" ht="27.75" customHeight="1">
      <c r="A770" s="83">
        <v>44913</v>
      </c>
      <c r="B770" s="130" t="s">
        <v>921</v>
      </c>
      <c r="C770" s="15"/>
      <c r="D770" s="126"/>
      <c r="E770" s="144">
        <v>200</v>
      </c>
      <c r="F770" s="98" t="s">
        <v>542</v>
      </c>
    </row>
    <row r="771" spans="1:6" ht="27.75" customHeight="1">
      <c r="A771" s="83">
        <v>44914</v>
      </c>
      <c r="B771" s="130" t="s">
        <v>922</v>
      </c>
      <c r="C771" s="15"/>
      <c r="D771" s="126"/>
      <c r="E771" s="144">
        <v>1352</v>
      </c>
      <c r="F771" s="98" t="s">
        <v>337</v>
      </c>
    </row>
    <row r="772" spans="1:6" ht="27.75" customHeight="1">
      <c r="A772" s="83" t="s">
        <v>923</v>
      </c>
      <c r="B772" s="130" t="s">
        <v>924</v>
      </c>
      <c r="C772" s="15"/>
      <c r="D772" s="126"/>
      <c r="E772" s="144">
        <v>1000</v>
      </c>
      <c r="F772" s="98" t="s">
        <v>515</v>
      </c>
    </row>
    <row r="773" spans="1:6" ht="27.75" customHeight="1">
      <c r="A773" s="83" t="s">
        <v>923</v>
      </c>
      <c r="B773" s="130" t="s">
        <v>925</v>
      </c>
      <c r="C773" s="15"/>
      <c r="D773" s="126"/>
      <c r="E773" s="144">
        <v>2000</v>
      </c>
      <c r="F773" s="98" t="s">
        <v>337</v>
      </c>
    </row>
    <row r="774" spans="1:6" ht="27.75" customHeight="1">
      <c r="A774" s="83" t="s">
        <v>923</v>
      </c>
      <c r="B774" s="130" t="s">
        <v>926</v>
      </c>
      <c r="C774" s="15"/>
      <c r="D774" s="126"/>
      <c r="E774" s="144">
        <v>4500</v>
      </c>
      <c r="F774" s="98" t="s">
        <v>390</v>
      </c>
    </row>
    <row r="775" spans="1:6" ht="27.75" customHeight="1">
      <c r="A775" s="83" t="s">
        <v>923</v>
      </c>
      <c r="B775" s="130" t="s">
        <v>927</v>
      </c>
      <c r="C775" s="15"/>
      <c r="D775" s="126"/>
      <c r="E775" s="144">
        <v>6700</v>
      </c>
      <c r="F775" s="98" t="s">
        <v>390</v>
      </c>
    </row>
    <row r="776" spans="1:6" ht="27.75" customHeight="1">
      <c r="A776" s="83" t="s">
        <v>928</v>
      </c>
      <c r="B776" s="130" t="s">
        <v>930</v>
      </c>
      <c r="C776" s="15"/>
      <c r="D776" s="126"/>
      <c r="E776" s="144">
        <f>500-E777</f>
        <v>18.75</v>
      </c>
      <c r="F776" s="98" t="s">
        <v>390</v>
      </c>
    </row>
    <row r="777" spans="1:6" ht="27.75" customHeight="1">
      <c r="A777" s="83" t="s">
        <v>928</v>
      </c>
      <c r="B777" s="130" t="s">
        <v>930</v>
      </c>
      <c r="C777" s="15"/>
      <c r="D777" s="126"/>
      <c r="E777" s="144">
        <v>481.25</v>
      </c>
      <c r="F777" s="98" t="s">
        <v>337</v>
      </c>
    </row>
    <row r="778" spans="1:6" ht="27.75" customHeight="1">
      <c r="A778" s="83" t="s">
        <v>928</v>
      </c>
      <c r="B778" s="130" t="s">
        <v>931</v>
      </c>
      <c r="C778" s="15"/>
      <c r="D778" s="126"/>
      <c r="E778" s="144">
        <v>500</v>
      </c>
      <c r="F778" s="98" t="s">
        <v>390</v>
      </c>
    </row>
    <row r="779" spans="1:6" ht="27.75" customHeight="1">
      <c r="A779" s="83" t="s">
        <v>928</v>
      </c>
      <c r="B779" s="130" t="s">
        <v>932</v>
      </c>
      <c r="C779" s="15"/>
      <c r="D779" s="126"/>
      <c r="E779" s="144">
        <v>1000</v>
      </c>
      <c r="F779" s="98" t="s">
        <v>543</v>
      </c>
    </row>
    <row r="780" spans="1:6" ht="27.75" customHeight="1">
      <c r="A780" s="83" t="s">
        <v>928</v>
      </c>
      <c r="B780" s="130" t="s">
        <v>933</v>
      </c>
      <c r="C780" s="15"/>
      <c r="D780" s="126"/>
      <c r="E780" s="144">
        <v>3000</v>
      </c>
      <c r="F780" s="98" t="s">
        <v>515</v>
      </c>
    </row>
    <row r="781" spans="1:6" ht="27.75" customHeight="1">
      <c r="A781" s="83" t="s">
        <v>928</v>
      </c>
      <c r="B781" s="130" t="s">
        <v>934</v>
      </c>
      <c r="C781" s="15"/>
      <c r="D781" s="126"/>
      <c r="E781" s="144">
        <v>3950</v>
      </c>
      <c r="F781" s="98" t="s">
        <v>390</v>
      </c>
    </row>
    <row r="782" spans="1:6" ht="27.75" customHeight="1">
      <c r="A782" s="83" t="s">
        <v>928</v>
      </c>
      <c r="B782" s="130" t="s">
        <v>929</v>
      </c>
      <c r="C782" s="15"/>
      <c r="D782" s="126"/>
      <c r="E782" s="144">
        <v>74000</v>
      </c>
      <c r="F782" s="98" t="s">
        <v>515</v>
      </c>
    </row>
    <row r="783" spans="1:6" ht="27.75" customHeight="1">
      <c r="A783" s="83" t="s">
        <v>935</v>
      </c>
      <c r="B783" s="130" t="s">
        <v>936</v>
      </c>
      <c r="C783" s="15"/>
      <c r="D783" s="126"/>
      <c r="E783" s="144">
        <v>73</v>
      </c>
      <c r="F783" s="98" t="s">
        <v>390</v>
      </c>
    </row>
    <row r="784" spans="1:6" ht="27.75" customHeight="1">
      <c r="A784" s="83" t="s">
        <v>935</v>
      </c>
      <c r="B784" s="47" t="s">
        <v>939</v>
      </c>
      <c r="C784" s="15"/>
      <c r="D784" s="126"/>
      <c r="E784" s="144">
        <v>100</v>
      </c>
      <c r="F784" s="98" t="s">
        <v>42</v>
      </c>
    </row>
    <row r="785" spans="1:6" ht="27.75" customHeight="1">
      <c r="A785" s="83" t="s">
        <v>935</v>
      </c>
      <c r="B785" s="130" t="s">
        <v>938</v>
      </c>
      <c r="C785" s="15"/>
      <c r="D785" s="126"/>
      <c r="E785" s="144">
        <v>500</v>
      </c>
      <c r="F785" s="98" t="s">
        <v>390</v>
      </c>
    </row>
    <row r="786" spans="1:6" ht="27.75" customHeight="1">
      <c r="A786" s="83" t="s">
        <v>935</v>
      </c>
      <c r="B786" s="130" t="s">
        <v>937</v>
      </c>
      <c r="C786" s="15"/>
      <c r="D786" s="126"/>
      <c r="E786" s="144">
        <v>3300</v>
      </c>
      <c r="F786" s="98" t="s">
        <v>515</v>
      </c>
    </row>
    <row r="787" spans="1:6" ht="27.75" customHeight="1">
      <c r="A787" s="83">
        <v>44918</v>
      </c>
      <c r="B787" s="130" t="s">
        <v>940</v>
      </c>
      <c r="C787" s="15"/>
      <c r="D787" s="126"/>
      <c r="E787" s="144">
        <v>500</v>
      </c>
      <c r="F787" s="98" t="s">
        <v>515</v>
      </c>
    </row>
    <row r="788" spans="1:6" ht="27.75" customHeight="1">
      <c r="A788" s="83">
        <v>44918</v>
      </c>
      <c r="B788" s="130" t="s">
        <v>942</v>
      </c>
      <c r="C788" s="15"/>
      <c r="D788" s="126"/>
      <c r="E788" s="144">
        <v>3000</v>
      </c>
      <c r="F788" s="98" t="s">
        <v>390</v>
      </c>
    </row>
    <row r="789" spans="1:6" ht="27.75" customHeight="1">
      <c r="A789" s="83">
        <v>44918</v>
      </c>
      <c r="B789" s="130" t="s">
        <v>941</v>
      </c>
      <c r="C789" s="15"/>
      <c r="D789" s="126"/>
      <c r="E789" s="144">
        <v>5100</v>
      </c>
      <c r="F789" s="98" t="s">
        <v>515</v>
      </c>
    </row>
    <row r="790" spans="1:6" ht="27.75" customHeight="1">
      <c r="A790" s="83">
        <v>44920</v>
      </c>
      <c r="B790" s="130" t="s">
        <v>943</v>
      </c>
      <c r="C790" s="15"/>
      <c r="D790" s="126"/>
      <c r="E790" s="144">
        <v>1000</v>
      </c>
      <c r="F790" s="98" t="s">
        <v>542</v>
      </c>
    </row>
    <row r="791" spans="1:6" ht="27.75" customHeight="1">
      <c r="A791" s="83">
        <v>44920</v>
      </c>
      <c r="B791" s="130" t="s">
        <v>943</v>
      </c>
      <c r="C791" s="15"/>
      <c r="D791" s="126"/>
      <c r="E791" s="144">
        <v>500</v>
      </c>
      <c r="F791" s="98" t="s">
        <v>542</v>
      </c>
    </row>
    <row r="792" spans="1:6" ht="27.75" customHeight="1">
      <c r="A792" s="83">
        <v>44920</v>
      </c>
      <c r="B792" s="130" t="s">
        <v>943</v>
      </c>
      <c r="C792" s="15"/>
      <c r="D792" s="126"/>
      <c r="E792" s="144">
        <v>500</v>
      </c>
      <c r="F792" s="98" t="s">
        <v>127</v>
      </c>
    </row>
    <row r="793" spans="1:6" ht="27.75" customHeight="1">
      <c r="A793" s="83">
        <v>44921</v>
      </c>
      <c r="B793" s="130" t="s">
        <v>951</v>
      </c>
      <c r="C793" s="15"/>
      <c r="D793" s="126"/>
      <c r="E793" s="144">
        <v>7000</v>
      </c>
      <c r="F793" s="98" t="s">
        <v>390</v>
      </c>
    </row>
    <row r="794" spans="1:6" ht="27.75" customHeight="1">
      <c r="A794" s="83">
        <v>44921</v>
      </c>
      <c r="B794" s="130" t="s">
        <v>952</v>
      </c>
      <c r="C794" s="15"/>
      <c r="D794" s="126"/>
      <c r="E794" s="144">
        <v>7690</v>
      </c>
      <c r="F794" s="98" t="s">
        <v>515</v>
      </c>
    </row>
    <row r="795" spans="1:6" ht="27.75" customHeight="1">
      <c r="A795" s="83">
        <v>44921</v>
      </c>
      <c r="B795" s="130" t="s">
        <v>72</v>
      </c>
      <c r="C795" s="15"/>
      <c r="D795" s="126"/>
      <c r="E795" s="144">
        <v>9400</v>
      </c>
      <c r="F795" s="98" t="s">
        <v>610</v>
      </c>
    </row>
    <row r="796" spans="1:6" ht="27.75" customHeight="1">
      <c r="A796" s="83">
        <v>44921</v>
      </c>
      <c r="B796" s="130" t="s">
        <v>72</v>
      </c>
      <c r="C796" s="15"/>
      <c r="D796" s="126"/>
      <c r="E796" s="144">
        <v>20000</v>
      </c>
      <c r="F796" s="98" t="s">
        <v>515</v>
      </c>
    </row>
    <row r="797" spans="1:6" ht="27.75" customHeight="1">
      <c r="A797" s="83">
        <v>44921</v>
      </c>
      <c r="B797" s="130" t="s">
        <v>953</v>
      </c>
      <c r="C797" s="15"/>
      <c r="D797" s="126"/>
      <c r="E797" s="144">
        <v>40431</v>
      </c>
      <c r="F797" s="98" t="s">
        <v>515</v>
      </c>
    </row>
    <row r="798" spans="1:6" ht="27.75" customHeight="1">
      <c r="A798" s="83">
        <v>44922</v>
      </c>
      <c r="B798" s="130" t="s">
        <v>954</v>
      </c>
      <c r="C798" s="15"/>
      <c r="D798" s="126"/>
      <c r="E798" s="144">
        <v>7000</v>
      </c>
      <c r="F798" s="98" t="s">
        <v>398</v>
      </c>
    </row>
    <row r="799" spans="1:6" ht="27.75" customHeight="1">
      <c r="A799" s="83">
        <v>44922</v>
      </c>
      <c r="B799" s="130" t="s">
        <v>955</v>
      </c>
      <c r="C799" s="15"/>
      <c r="D799" s="126"/>
      <c r="E799" s="144">
        <v>94494</v>
      </c>
      <c r="F799" s="98" t="s">
        <v>515</v>
      </c>
    </row>
    <row r="800" spans="1:6" ht="27.75" customHeight="1">
      <c r="A800" s="83">
        <v>44922</v>
      </c>
      <c r="B800" s="130" t="s">
        <v>956</v>
      </c>
      <c r="C800" s="15"/>
      <c r="D800" s="126"/>
      <c r="E800" s="144">
        <v>789</v>
      </c>
      <c r="F800" s="98" t="s">
        <v>515</v>
      </c>
    </row>
    <row r="801" spans="1:6" ht="27.75" customHeight="1">
      <c r="A801" s="83">
        <v>44922</v>
      </c>
      <c r="B801" s="130" t="s">
        <v>956</v>
      </c>
      <c r="C801" s="15"/>
      <c r="D801" s="126"/>
      <c r="E801" s="144">
        <v>2015</v>
      </c>
      <c r="F801" s="98" t="s">
        <v>515</v>
      </c>
    </row>
    <row r="802" spans="1:6" ht="27.75" customHeight="1">
      <c r="A802" s="83">
        <v>44922</v>
      </c>
      <c r="B802" s="130" t="s">
        <v>956</v>
      </c>
      <c r="C802" s="15"/>
      <c r="D802" s="126"/>
      <c r="E802" s="144">
        <v>100</v>
      </c>
      <c r="F802" s="98" t="s">
        <v>515</v>
      </c>
    </row>
    <row r="803" spans="1:6" ht="27.75" customHeight="1">
      <c r="A803" s="83">
        <v>44922</v>
      </c>
      <c r="B803" s="130" t="s">
        <v>956</v>
      </c>
      <c r="C803" s="15"/>
      <c r="D803" s="126"/>
      <c r="E803" s="144">
        <v>1550</v>
      </c>
      <c r="F803" s="98" t="s">
        <v>515</v>
      </c>
    </row>
    <row r="804" spans="1:6" ht="27.75" customHeight="1">
      <c r="A804" s="83">
        <v>44922</v>
      </c>
      <c r="B804" s="130" t="s">
        <v>956</v>
      </c>
      <c r="C804" s="15"/>
      <c r="D804" s="126"/>
      <c r="E804" s="144">
        <v>2000</v>
      </c>
      <c r="F804" s="98" t="s">
        <v>515</v>
      </c>
    </row>
    <row r="805" spans="1:6" ht="27.75" customHeight="1">
      <c r="A805" s="83">
        <v>44922</v>
      </c>
      <c r="B805" s="130" t="s">
        <v>956</v>
      </c>
      <c r="C805" s="15"/>
      <c r="D805" s="126"/>
      <c r="E805" s="144">
        <v>1350</v>
      </c>
      <c r="F805" s="98" t="s">
        <v>515</v>
      </c>
    </row>
    <row r="806" spans="1:6" ht="27.75" customHeight="1">
      <c r="A806" s="83">
        <v>44922</v>
      </c>
      <c r="B806" s="130" t="s">
        <v>956</v>
      </c>
      <c r="C806" s="15"/>
      <c r="D806" s="126"/>
      <c r="E806" s="144">
        <v>3072</v>
      </c>
      <c r="F806" s="98" t="s">
        <v>515</v>
      </c>
    </row>
    <row r="807" spans="1:6" ht="27.75" customHeight="1">
      <c r="A807" s="83">
        <v>44922</v>
      </c>
      <c r="B807" s="130" t="s">
        <v>956</v>
      </c>
      <c r="C807" s="15"/>
      <c r="D807" s="126"/>
      <c r="E807" s="144">
        <v>247</v>
      </c>
      <c r="F807" s="98" t="s">
        <v>515</v>
      </c>
    </row>
    <row r="808" spans="1:6" ht="27.75" customHeight="1">
      <c r="A808" s="83">
        <v>44922</v>
      </c>
      <c r="B808" s="130" t="s">
        <v>957</v>
      </c>
      <c r="C808" s="15"/>
      <c r="D808" s="126"/>
      <c r="E808" s="144">
        <v>5000</v>
      </c>
      <c r="F808" s="98" t="s">
        <v>390</v>
      </c>
    </row>
    <row r="809" spans="1:6" ht="36" customHeight="1">
      <c r="A809" s="83">
        <v>44922</v>
      </c>
      <c r="B809" s="130" t="s">
        <v>958</v>
      </c>
      <c r="C809" s="15"/>
      <c r="D809" s="126"/>
      <c r="E809" s="144">
        <v>63758.25</v>
      </c>
      <c r="F809" s="98" t="s">
        <v>390</v>
      </c>
    </row>
    <row r="810" spans="1:6" ht="33" customHeight="1">
      <c r="A810" s="83">
        <v>44922</v>
      </c>
      <c r="B810" s="130" t="s">
        <v>958</v>
      </c>
      <c r="C810" s="15"/>
      <c r="D810" s="126"/>
      <c r="E810" s="144">
        <v>30450</v>
      </c>
      <c r="F810" s="98" t="s">
        <v>398</v>
      </c>
    </row>
    <row r="811" spans="1:6" ht="36.75" customHeight="1">
      <c r="A811" s="83">
        <v>44922</v>
      </c>
      <c r="B811" s="130" t="s">
        <v>958</v>
      </c>
      <c r="C811" s="15"/>
      <c r="D811" s="126"/>
      <c r="E811" s="144">
        <v>79756.67</v>
      </c>
      <c r="F811" s="98" t="s">
        <v>655</v>
      </c>
    </row>
    <row r="812" spans="1:6" ht="36" customHeight="1">
      <c r="A812" s="83">
        <v>44922</v>
      </c>
      <c r="B812" s="130" t="s">
        <v>958</v>
      </c>
      <c r="C812" s="15"/>
      <c r="D812" s="126"/>
      <c r="E812" s="144">
        <v>243900</v>
      </c>
      <c r="F812" s="98" t="s">
        <v>415</v>
      </c>
    </row>
    <row r="813" spans="1:6" ht="32.25" customHeight="1">
      <c r="A813" s="83">
        <v>44922</v>
      </c>
      <c r="B813" s="130" t="s">
        <v>958</v>
      </c>
      <c r="C813" s="15"/>
      <c r="D813" s="126"/>
      <c r="E813" s="144">
        <v>521000</v>
      </c>
      <c r="F813" s="98" t="s">
        <v>451</v>
      </c>
    </row>
    <row r="814" spans="1:6" ht="34.5" customHeight="1">
      <c r="A814" s="83">
        <v>44922</v>
      </c>
      <c r="B814" s="130" t="s">
        <v>958</v>
      </c>
      <c r="C814" s="15"/>
      <c r="D814" s="126"/>
      <c r="E814" s="144">
        <v>101670</v>
      </c>
      <c r="F814" s="98" t="s">
        <v>543</v>
      </c>
    </row>
    <row r="815" spans="1:6" ht="39" customHeight="1">
      <c r="A815" s="83">
        <v>44922</v>
      </c>
      <c r="B815" s="130" t="s">
        <v>958</v>
      </c>
      <c r="C815" s="15"/>
      <c r="D815" s="126"/>
      <c r="E815" s="144">
        <v>304350</v>
      </c>
      <c r="F815" s="98" t="s">
        <v>542</v>
      </c>
    </row>
    <row r="816" spans="1:6" ht="34.5" customHeight="1">
      <c r="A816" s="83">
        <v>44922</v>
      </c>
      <c r="B816" s="130" t="s">
        <v>958</v>
      </c>
      <c r="C816" s="15"/>
      <c r="D816" s="126"/>
      <c r="E816" s="144">
        <f>1446427-E809-E810-E811-E812-E813-E814</f>
        <v>405892.0800000001</v>
      </c>
      <c r="F816" s="98" t="s">
        <v>127</v>
      </c>
    </row>
    <row r="817" spans="1:6" ht="27.75" customHeight="1">
      <c r="A817" s="83">
        <v>44923</v>
      </c>
      <c r="B817" s="130" t="s">
        <v>774</v>
      </c>
      <c r="C817" s="15"/>
      <c r="D817" s="126"/>
      <c r="E817" s="144">
        <v>200</v>
      </c>
      <c r="F817" s="98" t="s">
        <v>42</v>
      </c>
    </row>
    <row r="818" spans="1:6" ht="31.5" customHeight="1">
      <c r="A818" s="83">
        <v>44923</v>
      </c>
      <c r="B818" s="130" t="s">
        <v>959</v>
      </c>
      <c r="C818" s="15"/>
      <c r="D818" s="126"/>
      <c r="E818" s="144">
        <v>15000</v>
      </c>
      <c r="F818" s="98" t="s">
        <v>42</v>
      </c>
    </row>
    <row r="819" spans="1:6" ht="27.75" customHeight="1">
      <c r="A819" s="83">
        <v>44923</v>
      </c>
      <c r="B819" s="130" t="s">
        <v>960</v>
      </c>
      <c r="C819" s="15"/>
      <c r="D819" s="126"/>
      <c r="E819" s="144">
        <v>400</v>
      </c>
      <c r="F819" s="98" t="s">
        <v>42</v>
      </c>
    </row>
    <row r="820" spans="1:6" ht="27.75" customHeight="1">
      <c r="A820" s="83">
        <v>44924</v>
      </c>
      <c r="B820" s="130" t="s">
        <v>962</v>
      </c>
      <c r="C820" s="15"/>
      <c r="D820" s="126"/>
      <c r="E820" s="144">
        <v>1000</v>
      </c>
      <c r="F820" s="98" t="s">
        <v>42</v>
      </c>
    </row>
    <row r="821" spans="1:6" ht="27.75" customHeight="1">
      <c r="A821" s="83">
        <v>44924</v>
      </c>
      <c r="B821" s="130" t="s">
        <v>379</v>
      </c>
      <c r="C821" s="15"/>
      <c r="D821" s="126"/>
      <c r="E821" s="144">
        <v>3000</v>
      </c>
      <c r="F821" s="98" t="s">
        <v>42</v>
      </c>
    </row>
    <row r="822" spans="1:6" ht="27.75" customHeight="1">
      <c r="A822" s="83">
        <v>44925</v>
      </c>
      <c r="B822" s="130" t="s">
        <v>963</v>
      </c>
      <c r="C822" s="15"/>
      <c r="D822" s="126"/>
      <c r="E822" s="144">
        <v>20000</v>
      </c>
      <c r="F822" s="98" t="s">
        <v>42</v>
      </c>
    </row>
    <row r="823" spans="1:6" ht="27.75" customHeight="1">
      <c r="A823" s="83">
        <v>44925</v>
      </c>
      <c r="B823" s="130" t="s">
        <v>964</v>
      </c>
      <c r="C823" s="15"/>
      <c r="D823" s="126"/>
      <c r="E823" s="144">
        <v>21386</v>
      </c>
      <c r="F823" s="98" t="s">
        <v>515</v>
      </c>
    </row>
    <row r="824" spans="1:6" ht="30" customHeight="1">
      <c r="A824" s="83">
        <v>44925</v>
      </c>
      <c r="B824" s="130" t="s">
        <v>47</v>
      </c>
      <c r="C824" s="15"/>
      <c r="D824" s="126"/>
      <c r="E824" s="144">
        <v>55000</v>
      </c>
      <c r="F824" s="98" t="s">
        <v>965</v>
      </c>
    </row>
    <row r="825" spans="1:6" ht="27.75" customHeight="1">
      <c r="A825" s="83">
        <v>44925</v>
      </c>
      <c r="B825" s="130" t="s">
        <v>968</v>
      </c>
      <c r="C825" s="15"/>
      <c r="D825" s="126"/>
      <c r="E825" s="144">
        <v>21800</v>
      </c>
      <c r="F825" s="98" t="s">
        <v>42</v>
      </c>
    </row>
    <row r="826" spans="1:6" ht="27.75" customHeight="1">
      <c r="A826" s="83">
        <v>44925</v>
      </c>
      <c r="B826" s="130" t="s">
        <v>969</v>
      </c>
      <c r="C826" s="15"/>
      <c r="D826" s="126"/>
      <c r="E826" s="144">
        <v>40000</v>
      </c>
      <c r="F826" s="98" t="s">
        <v>127</v>
      </c>
    </row>
    <row r="827" spans="1:6" ht="27.75" customHeight="1">
      <c r="A827" s="83">
        <v>44925</v>
      </c>
      <c r="B827" s="130" t="s">
        <v>969</v>
      </c>
      <c r="C827" s="15"/>
      <c r="D827" s="126"/>
      <c r="E827" s="144">
        <v>21500</v>
      </c>
      <c r="F827" s="98" t="s">
        <v>42</v>
      </c>
    </row>
    <row r="828" spans="1:6" ht="27.75" customHeight="1">
      <c r="A828" s="83">
        <v>44926</v>
      </c>
      <c r="B828" s="130" t="s">
        <v>970</v>
      </c>
      <c r="C828" s="15"/>
      <c r="D828" s="126"/>
      <c r="E828" s="144">
        <v>1000</v>
      </c>
      <c r="F828" s="98" t="s">
        <v>42</v>
      </c>
    </row>
    <row r="829" spans="1:6" ht="27.75" customHeight="1">
      <c r="A829" s="83"/>
      <c r="B829" s="130"/>
      <c r="C829" s="15"/>
      <c r="D829" s="126"/>
      <c r="E829" s="144"/>
      <c r="F829" s="98"/>
    </row>
    <row r="830" spans="1:6" ht="27.75" customHeight="1">
      <c r="A830" s="83"/>
      <c r="B830" s="130"/>
      <c r="C830" s="15"/>
      <c r="D830" s="126"/>
      <c r="E830" s="144"/>
      <c r="F830" s="98"/>
    </row>
    <row r="831" spans="1:6" ht="27.75" customHeight="1">
      <c r="A831" s="83"/>
      <c r="B831" s="130"/>
      <c r="C831" s="15"/>
      <c r="D831" s="126"/>
      <c r="E831" s="144"/>
      <c r="F831" s="98"/>
    </row>
    <row r="832" spans="1:6" ht="27.75" customHeight="1">
      <c r="A832" s="83"/>
      <c r="B832" s="130"/>
      <c r="C832" s="15"/>
      <c r="D832" s="126"/>
      <c r="E832" s="144"/>
      <c r="F832" s="98"/>
    </row>
    <row r="833" spans="1:6" ht="27.75" customHeight="1">
      <c r="A833" s="83"/>
      <c r="B833" s="130"/>
      <c r="C833" s="15"/>
      <c r="D833" s="126"/>
      <c r="E833" s="144"/>
      <c r="F833" s="98"/>
    </row>
    <row r="834" spans="1:6" ht="27.75" customHeight="1">
      <c r="A834" s="83"/>
      <c r="B834" s="130"/>
      <c r="C834" s="15"/>
      <c r="D834" s="126"/>
      <c r="E834" s="144"/>
      <c r="F834" s="98"/>
    </row>
    <row r="835" spans="1:6" ht="27.75" customHeight="1">
      <c r="A835" s="83"/>
      <c r="B835" s="130"/>
      <c r="C835" s="15"/>
      <c r="D835" s="126"/>
      <c r="E835" s="144"/>
      <c r="F835" s="98"/>
    </row>
    <row r="836" spans="1:6" ht="27.75" customHeight="1">
      <c r="A836" s="83"/>
      <c r="B836" s="130"/>
      <c r="C836" s="15"/>
      <c r="D836" s="126"/>
      <c r="E836" s="144"/>
      <c r="F836" s="98"/>
    </row>
    <row r="837" spans="1:6" ht="27.75" customHeight="1">
      <c r="A837" s="83"/>
      <c r="B837" s="130"/>
      <c r="C837" s="15"/>
      <c r="D837" s="126"/>
      <c r="E837" s="144"/>
      <c r="F837" s="98"/>
    </row>
    <row r="838" spans="1:6" ht="27.75" customHeight="1">
      <c r="A838" s="83"/>
      <c r="B838" s="130"/>
      <c r="C838" s="15"/>
      <c r="D838" s="126"/>
      <c r="E838" s="144"/>
      <c r="F838" s="98"/>
    </row>
    <row r="839" spans="1:6" ht="27.75" customHeight="1">
      <c r="A839" s="83"/>
      <c r="B839" s="130"/>
      <c r="C839" s="15"/>
      <c r="D839" s="126"/>
      <c r="E839" s="144"/>
      <c r="F839" s="98"/>
    </row>
    <row r="840" spans="1:6" ht="27.75" customHeight="1">
      <c r="A840" s="83"/>
      <c r="B840" s="130"/>
      <c r="C840" s="15"/>
      <c r="D840" s="126"/>
      <c r="E840" s="144"/>
      <c r="F840" s="98"/>
    </row>
    <row r="841" spans="1:6" ht="27.75" customHeight="1">
      <c r="A841" s="83"/>
      <c r="B841" s="130"/>
      <c r="C841" s="15"/>
      <c r="D841" s="126"/>
      <c r="E841" s="144"/>
      <c r="F841" s="98"/>
    </row>
    <row r="842" spans="1:6" ht="27.75" customHeight="1">
      <c r="A842" s="83"/>
      <c r="B842" s="130"/>
      <c r="C842" s="15"/>
      <c r="D842" s="126"/>
      <c r="E842" s="144"/>
      <c r="F842" s="98"/>
    </row>
    <row r="843" spans="1:6" ht="27.75" customHeight="1">
      <c r="A843" s="83"/>
      <c r="B843" s="130"/>
      <c r="C843" s="15"/>
      <c r="D843" s="126"/>
      <c r="E843" s="144"/>
      <c r="F843" s="98"/>
    </row>
    <row r="844" spans="1:6" ht="27.75" customHeight="1">
      <c r="A844" s="83"/>
      <c r="B844" s="130"/>
      <c r="C844" s="15"/>
      <c r="D844" s="126"/>
      <c r="E844" s="144"/>
      <c r="F844" s="98"/>
    </row>
    <row r="845" spans="1:6" ht="27.75" customHeight="1">
      <c r="A845" s="83"/>
      <c r="B845" s="130"/>
      <c r="C845" s="15"/>
      <c r="D845" s="126"/>
      <c r="E845" s="144"/>
      <c r="F845" s="98"/>
    </row>
    <row r="846" spans="1:6" ht="27.75" customHeight="1">
      <c r="A846" s="83"/>
      <c r="B846" s="130"/>
      <c r="C846" s="15"/>
      <c r="D846" s="126"/>
      <c r="E846" s="144"/>
      <c r="F846" s="98"/>
    </row>
    <row r="847" spans="1:6" ht="27.75" customHeight="1">
      <c r="A847" s="83"/>
      <c r="B847" s="130"/>
      <c r="C847" s="15"/>
      <c r="D847" s="126"/>
      <c r="E847" s="144"/>
      <c r="F847" s="98"/>
    </row>
    <row r="848" spans="1:6" ht="27.75" customHeight="1">
      <c r="A848" s="83"/>
      <c r="B848" s="130"/>
      <c r="C848" s="15"/>
      <c r="D848" s="126"/>
      <c r="E848" s="144"/>
      <c r="F848" s="98"/>
    </row>
    <row r="849" spans="1:6" ht="27.75" customHeight="1">
      <c r="A849" s="83"/>
      <c r="B849" s="130"/>
      <c r="C849" s="15"/>
      <c r="D849" s="126"/>
      <c r="E849" s="144"/>
      <c r="F849" s="98"/>
    </row>
    <row r="850" spans="1:6" ht="27.75" customHeight="1">
      <c r="A850" s="83"/>
      <c r="B850" s="130"/>
      <c r="C850" s="15"/>
      <c r="D850" s="126"/>
      <c r="E850" s="144"/>
      <c r="F850" s="98"/>
    </row>
    <row r="851" spans="1:6" ht="27.75" customHeight="1">
      <c r="A851" s="83"/>
      <c r="B851" s="130"/>
      <c r="C851" s="15"/>
      <c r="D851" s="126"/>
      <c r="E851" s="144"/>
      <c r="F851" s="98"/>
    </row>
    <row r="852" spans="1:6" ht="27.75" customHeight="1">
      <c r="A852" s="83"/>
      <c r="B852" s="130"/>
      <c r="C852" s="15"/>
      <c r="D852" s="126"/>
      <c r="E852" s="144"/>
      <c r="F852" s="98"/>
    </row>
    <row r="853" spans="1:6" ht="27.75" customHeight="1">
      <c r="A853" s="83"/>
      <c r="B853" s="130"/>
      <c r="C853" s="15"/>
      <c r="D853" s="126"/>
      <c r="E853" s="144"/>
      <c r="F853" s="98"/>
    </row>
    <row r="854" spans="1:6" ht="27.75" customHeight="1">
      <c r="A854" s="83"/>
      <c r="B854" s="130"/>
      <c r="C854" s="15"/>
      <c r="D854" s="126"/>
      <c r="E854" s="144"/>
      <c r="F854" s="98"/>
    </row>
    <row r="855" spans="1:6" ht="27.75" customHeight="1">
      <c r="A855" s="83"/>
      <c r="B855" s="130"/>
      <c r="C855" s="15"/>
      <c r="D855" s="126"/>
      <c r="E855" s="144"/>
      <c r="F855" s="98"/>
    </row>
    <row r="856" spans="1:6" ht="27.75" customHeight="1">
      <c r="A856" s="83"/>
      <c r="B856" s="130"/>
      <c r="C856" s="15"/>
      <c r="D856" s="126"/>
      <c r="E856" s="144"/>
      <c r="F856" s="98"/>
    </row>
    <row r="857" spans="1:6" ht="27.75" customHeight="1">
      <c r="A857" s="83"/>
      <c r="B857" s="130"/>
      <c r="C857" s="15"/>
      <c r="D857" s="126"/>
      <c r="E857" s="144"/>
      <c r="F857" s="98"/>
    </row>
    <row r="858" spans="1:6" ht="27.75" customHeight="1">
      <c r="A858" s="83"/>
      <c r="B858" s="130"/>
      <c r="C858" s="15"/>
      <c r="D858" s="126"/>
      <c r="E858" s="144"/>
      <c r="F858" s="98"/>
    </row>
    <row r="859" spans="1:6" ht="27.75" customHeight="1">
      <c r="A859" s="83"/>
      <c r="B859" s="130"/>
      <c r="C859" s="15"/>
      <c r="D859" s="126"/>
      <c r="E859" s="144"/>
      <c r="F859" s="98"/>
    </row>
    <row r="860" spans="1:6" ht="27.75" customHeight="1">
      <c r="A860" s="83"/>
      <c r="B860" s="130"/>
      <c r="C860" s="15"/>
      <c r="D860" s="126"/>
      <c r="E860" s="144"/>
      <c r="F860" s="98"/>
    </row>
    <row r="861" spans="1:6" ht="27.75" customHeight="1">
      <c r="A861" s="83"/>
      <c r="B861" s="130"/>
      <c r="C861" s="15"/>
      <c r="D861" s="126"/>
      <c r="E861" s="144"/>
      <c r="F861" s="98"/>
    </row>
    <row r="862" spans="1:6" ht="27.75" customHeight="1">
      <c r="A862" s="83"/>
      <c r="B862" s="130"/>
      <c r="C862" s="15"/>
      <c r="D862" s="126"/>
      <c r="E862" s="144"/>
      <c r="F862" s="98"/>
    </row>
    <row r="863" spans="1:6" ht="27.75" customHeight="1">
      <c r="A863" s="83"/>
      <c r="B863" s="130"/>
      <c r="C863" s="15"/>
      <c r="D863" s="126"/>
      <c r="E863" s="144"/>
      <c r="F863" s="98"/>
    </row>
    <row r="864" spans="1:6" ht="27.75" customHeight="1">
      <c r="A864" s="83"/>
      <c r="B864" s="130"/>
      <c r="C864" s="15"/>
      <c r="D864" s="126"/>
      <c r="E864" s="144"/>
      <c r="F864" s="98"/>
    </row>
    <row r="865" spans="1:6" ht="27.75" customHeight="1">
      <c r="A865" s="83"/>
      <c r="B865" s="130"/>
      <c r="C865" s="15"/>
      <c r="D865" s="126"/>
      <c r="E865" s="144"/>
      <c r="F865" s="98"/>
    </row>
    <row r="866" spans="1:6" ht="27.75" customHeight="1">
      <c r="A866" s="83"/>
      <c r="B866" s="130"/>
      <c r="C866" s="15"/>
      <c r="D866" s="126"/>
      <c r="E866" s="144"/>
      <c r="F866" s="98"/>
    </row>
    <row r="867" spans="1:6" ht="27.75" customHeight="1">
      <c r="A867" s="83"/>
      <c r="B867" s="130"/>
      <c r="C867" s="15"/>
      <c r="D867" s="126"/>
      <c r="E867" s="144"/>
      <c r="F867" s="98"/>
    </row>
    <row r="868" spans="1:6" ht="27.75" customHeight="1">
      <c r="A868" s="83"/>
      <c r="B868" s="130"/>
      <c r="C868" s="15"/>
      <c r="D868" s="126"/>
      <c r="E868" s="144"/>
      <c r="F868" s="98"/>
    </row>
    <row r="869" spans="1:6" ht="27.75" customHeight="1">
      <c r="A869" s="83"/>
      <c r="B869" s="130"/>
      <c r="C869" s="15"/>
      <c r="D869" s="126"/>
      <c r="E869" s="144"/>
      <c r="F869" s="98"/>
    </row>
    <row r="870" spans="1:6" ht="27.75" customHeight="1">
      <c r="A870" s="83"/>
      <c r="B870" s="130"/>
      <c r="C870" s="15"/>
      <c r="D870" s="126"/>
      <c r="E870" s="144"/>
      <c r="F870" s="98"/>
    </row>
    <row r="871" spans="1:6" ht="27.75" customHeight="1">
      <c r="A871" s="83"/>
      <c r="B871" s="130"/>
      <c r="C871" s="15"/>
      <c r="D871" s="126"/>
      <c r="E871" s="144"/>
      <c r="F871" s="98"/>
    </row>
    <row r="872" spans="1:6" ht="27.75" customHeight="1">
      <c r="A872" s="83"/>
      <c r="B872" s="130"/>
      <c r="C872" s="15"/>
      <c r="D872" s="126"/>
      <c r="E872" s="144"/>
      <c r="F872" s="98"/>
    </row>
    <row r="873" spans="1:6" ht="27.75" customHeight="1">
      <c r="A873" s="83"/>
      <c r="B873" s="130"/>
      <c r="C873" s="15"/>
      <c r="D873" s="126"/>
      <c r="E873" s="144"/>
      <c r="F873" s="98"/>
    </row>
    <row r="874" spans="1:6" ht="27.75" customHeight="1">
      <c r="A874" s="83"/>
      <c r="B874" s="130"/>
      <c r="C874" s="15"/>
      <c r="D874" s="126"/>
      <c r="E874" s="144"/>
      <c r="F874" s="98"/>
    </row>
    <row r="875" spans="1:6" ht="27.75" customHeight="1">
      <c r="A875" s="83"/>
      <c r="B875" s="130"/>
      <c r="C875" s="15"/>
      <c r="D875" s="126"/>
      <c r="E875" s="144"/>
      <c r="F875" s="98"/>
    </row>
    <row r="876" spans="1:6" ht="27.75" customHeight="1">
      <c r="A876" s="83"/>
      <c r="B876" s="130"/>
      <c r="C876" s="15"/>
      <c r="D876" s="126"/>
      <c r="E876" s="144"/>
      <c r="F876" s="98"/>
    </row>
    <row r="877" spans="1:6" ht="27.75" customHeight="1">
      <c r="A877" s="83"/>
      <c r="B877" s="130"/>
      <c r="C877" s="15"/>
      <c r="D877" s="126"/>
      <c r="E877" s="144"/>
      <c r="F877" s="98"/>
    </row>
    <row r="878" spans="1:6" ht="27.75" customHeight="1">
      <c r="A878" s="83"/>
      <c r="B878" s="130"/>
      <c r="C878" s="15"/>
      <c r="D878" s="126"/>
      <c r="E878" s="144"/>
      <c r="F878" s="98"/>
    </row>
    <row r="879" spans="1:6" ht="27.75" customHeight="1">
      <c r="A879" s="83"/>
      <c r="B879" s="130"/>
      <c r="C879" s="15"/>
      <c r="D879" s="126"/>
      <c r="E879" s="144"/>
      <c r="F879" s="98"/>
    </row>
    <row r="880" spans="1:6" ht="27.75" customHeight="1">
      <c r="A880" s="83"/>
      <c r="B880" s="130"/>
      <c r="C880" s="15"/>
      <c r="D880" s="126"/>
      <c r="E880" s="144"/>
      <c r="F880" s="98"/>
    </row>
    <row r="881" spans="1:6" ht="27.75" customHeight="1">
      <c r="A881" s="83"/>
      <c r="B881" s="130"/>
      <c r="C881" s="15"/>
      <c r="D881" s="126"/>
      <c r="E881" s="144"/>
      <c r="F881" s="98"/>
    </row>
    <row r="882" spans="1:6" ht="27.75" customHeight="1">
      <c r="A882" s="83"/>
      <c r="B882" s="130"/>
      <c r="C882" s="15"/>
      <c r="D882" s="126"/>
      <c r="E882" s="144"/>
      <c r="F882" s="98"/>
    </row>
    <row r="883" spans="1:6" ht="27.75" customHeight="1">
      <c r="A883" s="83"/>
      <c r="B883" s="130"/>
      <c r="C883" s="15"/>
      <c r="D883" s="126"/>
      <c r="E883" s="144"/>
      <c r="F883" s="98"/>
    </row>
    <row r="884" spans="1:6" ht="27.75" customHeight="1">
      <c r="A884" s="83"/>
      <c r="B884" s="130"/>
      <c r="C884" s="15"/>
      <c r="D884" s="126"/>
      <c r="E884" s="144"/>
      <c r="F884" s="98"/>
    </row>
    <row r="885" spans="1:6" ht="27.75" customHeight="1">
      <c r="A885" s="83"/>
      <c r="B885" s="130"/>
      <c r="C885" s="15"/>
      <c r="D885" s="126"/>
      <c r="E885" s="144"/>
      <c r="F885" s="98"/>
    </row>
    <row r="886" spans="1:6" ht="27.75" customHeight="1">
      <c r="A886" s="83"/>
      <c r="B886" s="130"/>
      <c r="C886" s="15"/>
      <c r="D886" s="126"/>
      <c r="E886" s="144"/>
      <c r="F886" s="98"/>
    </row>
    <row r="887" spans="1:6" ht="27.75" customHeight="1">
      <c r="A887" s="83"/>
      <c r="B887" s="130"/>
      <c r="C887" s="15"/>
      <c r="D887" s="126"/>
      <c r="E887" s="144"/>
      <c r="F887" s="98"/>
    </row>
    <row r="888" spans="1:6" ht="27.75" customHeight="1">
      <c r="A888" s="83"/>
      <c r="B888" s="130"/>
      <c r="C888" s="15"/>
      <c r="D888" s="126"/>
      <c r="E888" s="144"/>
      <c r="F888" s="98"/>
    </row>
    <row r="889" spans="1:6" ht="27.75" customHeight="1">
      <c r="A889" s="83"/>
      <c r="B889" s="130"/>
      <c r="C889" s="15"/>
      <c r="D889" s="126"/>
      <c r="E889" s="144"/>
      <c r="F889" s="98"/>
    </row>
    <row r="890" spans="1:6" ht="27.75" customHeight="1">
      <c r="A890" s="83"/>
      <c r="B890" s="130"/>
      <c r="C890" s="15"/>
      <c r="D890" s="126"/>
      <c r="E890" s="144"/>
      <c r="F890" s="98"/>
    </row>
    <row r="891" spans="1:6" ht="27.75" customHeight="1">
      <c r="A891" s="83"/>
      <c r="B891" s="130"/>
      <c r="C891" s="15"/>
      <c r="D891" s="126"/>
      <c r="E891" s="144"/>
      <c r="F891" s="98"/>
    </row>
    <row r="892" spans="1:6" ht="27.75" customHeight="1">
      <c r="A892" s="83"/>
      <c r="B892" s="130"/>
      <c r="C892" s="15"/>
      <c r="D892" s="126"/>
      <c r="E892" s="144"/>
      <c r="F892" s="98"/>
    </row>
    <row r="893" spans="1:6" ht="27.75" customHeight="1">
      <c r="A893" s="83"/>
      <c r="B893" s="130"/>
      <c r="C893" s="15"/>
      <c r="D893" s="126"/>
      <c r="E893" s="144"/>
      <c r="F893" s="98"/>
    </row>
    <row r="894" spans="1:6" ht="27.75" customHeight="1">
      <c r="A894" s="83"/>
      <c r="B894" s="130"/>
      <c r="C894" s="15"/>
      <c r="D894" s="126"/>
      <c r="E894" s="144"/>
      <c r="F894" s="98"/>
    </row>
    <row r="895" spans="1:6" ht="27.75" customHeight="1">
      <c r="A895" s="83"/>
      <c r="B895" s="130"/>
      <c r="C895" s="15"/>
      <c r="D895" s="126"/>
      <c r="E895" s="144"/>
      <c r="F895" s="98"/>
    </row>
    <row r="896" spans="1:6" ht="27.75" customHeight="1">
      <c r="A896" s="83"/>
      <c r="B896" s="130"/>
      <c r="C896" s="15"/>
      <c r="D896" s="126"/>
      <c r="E896" s="144"/>
      <c r="F896" s="98"/>
    </row>
    <row r="897" spans="1:6" ht="27.75" customHeight="1">
      <c r="A897" s="83"/>
      <c r="B897" s="130"/>
      <c r="C897" s="15"/>
      <c r="D897" s="126"/>
      <c r="E897" s="144"/>
      <c r="F897" s="98"/>
    </row>
    <row r="898" spans="1:6" ht="27.75" customHeight="1">
      <c r="A898" s="83"/>
      <c r="B898" s="130"/>
      <c r="C898" s="15"/>
      <c r="D898" s="126"/>
      <c r="E898" s="144"/>
      <c r="F898" s="98"/>
    </row>
    <row r="899" spans="1:6" ht="27.75" customHeight="1">
      <c r="A899" s="83"/>
      <c r="B899" s="130"/>
      <c r="C899" s="15"/>
      <c r="D899" s="126"/>
      <c r="E899" s="144"/>
      <c r="F899" s="98"/>
    </row>
    <row r="900" spans="1:6" ht="27.75" customHeight="1">
      <c r="A900" s="83"/>
      <c r="B900" s="130"/>
      <c r="C900" s="15"/>
      <c r="D900" s="126"/>
      <c r="E900" s="144"/>
      <c r="F900" s="98"/>
    </row>
    <row r="901" spans="1:6" ht="27.75" customHeight="1">
      <c r="A901" s="83"/>
      <c r="B901" s="130"/>
      <c r="C901" s="15"/>
      <c r="D901" s="126"/>
      <c r="E901" s="144"/>
      <c r="F901" s="98"/>
    </row>
    <row r="902" spans="1:6" ht="27.75" customHeight="1">
      <c r="A902" s="83"/>
      <c r="B902" s="130"/>
      <c r="C902" s="15"/>
      <c r="D902" s="126"/>
      <c r="E902" s="144"/>
      <c r="F902" s="98"/>
    </row>
    <row r="903" spans="1:6" ht="27.75" customHeight="1">
      <c r="A903" s="83"/>
      <c r="B903" s="130"/>
      <c r="C903" s="15"/>
      <c r="D903" s="126"/>
      <c r="E903" s="144"/>
      <c r="F903" s="98"/>
    </row>
    <row r="904" spans="1:6" ht="27.75" customHeight="1">
      <c r="A904" s="83"/>
      <c r="B904" s="130"/>
      <c r="C904" s="15"/>
      <c r="D904" s="126"/>
      <c r="E904" s="144"/>
      <c r="F904" s="98"/>
    </row>
    <row r="905" spans="1:6" ht="27.75" customHeight="1">
      <c r="A905" s="83"/>
      <c r="B905" s="130"/>
      <c r="C905" s="15"/>
      <c r="D905" s="126"/>
      <c r="E905" s="144"/>
      <c r="F905" s="98"/>
    </row>
    <row r="906" spans="1:6" ht="27.75" customHeight="1">
      <c r="A906" s="83"/>
      <c r="B906" s="130"/>
      <c r="C906" s="15"/>
      <c r="D906" s="126"/>
      <c r="E906" s="144"/>
      <c r="F906" s="98"/>
    </row>
    <row r="907" spans="1:6" ht="27.75" customHeight="1">
      <c r="A907" s="83"/>
      <c r="B907" s="130"/>
      <c r="C907" s="15"/>
      <c r="D907" s="126"/>
      <c r="E907" s="144"/>
      <c r="F907" s="98"/>
    </row>
    <row r="908" spans="1:6" ht="27.75" customHeight="1">
      <c r="A908" s="83"/>
      <c r="B908" s="130"/>
      <c r="C908" s="15"/>
      <c r="D908" s="126"/>
      <c r="E908" s="144"/>
      <c r="F908" s="98"/>
    </row>
    <row r="909" spans="1:6" ht="27.75" customHeight="1">
      <c r="A909" s="83"/>
      <c r="B909" s="130"/>
      <c r="C909" s="15"/>
      <c r="D909" s="126"/>
      <c r="E909" s="144"/>
      <c r="F909" s="98"/>
    </row>
    <row r="910" spans="1:6" ht="27.75" customHeight="1">
      <c r="A910" s="83"/>
      <c r="B910" s="130"/>
      <c r="C910" s="15"/>
      <c r="D910" s="126"/>
      <c r="E910" s="144"/>
      <c r="F910" s="98"/>
    </row>
    <row r="911" spans="1:6" ht="27.75" customHeight="1">
      <c r="A911" s="83"/>
      <c r="B911" s="130"/>
      <c r="C911" s="15"/>
      <c r="D911" s="126"/>
      <c r="E911" s="144"/>
      <c r="F911" s="98"/>
    </row>
    <row r="912" spans="1:6" ht="27.75" customHeight="1">
      <c r="A912" s="83"/>
      <c r="B912" s="130"/>
      <c r="C912" s="15"/>
      <c r="D912" s="126"/>
      <c r="E912" s="144"/>
      <c r="F912" s="98"/>
    </row>
    <row r="913" spans="1:6" ht="27.75" customHeight="1">
      <c r="A913" s="83"/>
      <c r="B913" s="130"/>
      <c r="C913" s="15"/>
      <c r="D913" s="126"/>
      <c r="E913" s="144"/>
      <c r="F913" s="98"/>
    </row>
    <row r="914" spans="1:6" ht="27.75" customHeight="1">
      <c r="A914" s="83"/>
      <c r="B914" s="130"/>
      <c r="C914" s="15"/>
      <c r="D914" s="126"/>
      <c r="E914" s="144"/>
      <c r="F914" s="98"/>
    </row>
    <row r="915" spans="1:6" ht="27.75" customHeight="1">
      <c r="A915" s="83"/>
      <c r="B915" s="130"/>
      <c r="C915" s="15"/>
      <c r="D915" s="126"/>
      <c r="E915" s="144"/>
      <c r="F915" s="98"/>
    </row>
    <row r="916" spans="1:6" ht="27.75" customHeight="1">
      <c r="A916" s="83"/>
      <c r="B916" s="130"/>
      <c r="C916" s="15"/>
      <c r="D916" s="126"/>
      <c r="E916" s="144"/>
      <c r="F916" s="98"/>
    </row>
    <row r="917" spans="1:6" ht="27.75" customHeight="1">
      <c r="A917" s="83"/>
      <c r="B917" s="130"/>
      <c r="C917" s="15"/>
      <c r="D917" s="126"/>
      <c r="E917" s="144"/>
      <c r="F917" s="98"/>
    </row>
    <row r="918" spans="1:6" ht="27.75" customHeight="1">
      <c r="A918" s="83"/>
      <c r="B918" s="130"/>
      <c r="C918" s="15"/>
      <c r="D918" s="126"/>
      <c r="E918" s="144"/>
      <c r="F918" s="98"/>
    </row>
    <row r="919" spans="1:6" ht="27.75" customHeight="1">
      <c r="A919" s="83"/>
      <c r="B919" s="130"/>
      <c r="C919" s="15"/>
      <c r="D919" s="126"/>
      <c r="E919" s="144"/>
      <c r="F919" s="98"/>
    </row>
    <row r="920" spans="1:6" ht="27.75" customHeight="1">
      <c r="A920" s="83"/>
      <c r="B920" s="130"/>
      <c r="C920" s="15"/>
      <c r="D920" s="126"/>
      <c r="E920" s="144"/>
      <c r="F920" s="98"/>
    </row>
    <row r="921" spans="1:6" ht="27.75" customHeight="1">
      <c r="A921" s="83"/>
      <c r="B921" s="130"/>
      <c r="C921" s="15"/>
      <c r="D921" s="126"/>
      <c r="E921" s="144"/>
      <c r="F921" s="98"/>
    </row>
    <row r="922" spans="1:6" ht="27.75" customHeight="1">
      <c r="A922" s="83"/>
      <c r="B922" s="130"/>
      <c r="C922" s="15"/>
      <c r="D922" s="126"/>
      <c r="E922" s="144"/>
      <c r="F922" s="98"/>
    </row>
    <row r="923" spans="1:6" ht="27.75" customHeight="1">
      <c r="A923" s="83"/>
      <c r="B923" s="130"/>
      <c r="C923" s="15"/>
      <c r="D923" s="126"/>
      <c r="E923" s="144"/>
      <c r="F923" s="98"/>
    </row>
    <row r="924" spans="1:6" ht="27.75" customHeight="1">
      <c r="A924" s="83"/>
      <c r="B924" s="130"/>
      <c r="C924" s="15"/>
      <c r="D924" s="126"/>
      <c r="E924" s="144"/>
      <c r="F924" s="98"/>
    </row>
    <row r="925" spans="1:6" ht="27.75" customHeight="1">
      <c r="A925" s="83"/>
      <c r="B925" s="130"/>
      <c r="C925" s="15"/>
      <c r="D925" s="126"/>
      <c r="E925" s="144"/>
      <c r="F925" s="98"/>
    </row>
    <row r="926" spans="1:6" ht="27.75" customHeight="1">
      <c r="A926" s="83"/>
      <c r="B926" s="130"/>
      <c r="C926" s="15"/>
      <c r="D926" s="126"/>
      <c r="E926" s="144"/>
      <c r="F926" s="98"/>
    </row>
    <row r="927" spans="1:6" ht="27.75" customHeight="1">
      <c r="A927" s="83"/>
      <c r="B927" s="130"/>
      <c r="C927" s="15"/>
      <c r="D927" s="126"/>
      <c r="E927" s="144"/>
      <c r="F927" s="98"/>
    </row>
    <row r="928" spans="1:6" ht="27.75" customHeight="1">
      <c r="A928" s="83"/>
      <c r="B928" s="130"/>
      <c r="C928" s="15"/>
      <c r="D928" s="126"/>
      <c r="E928" s="144"/>
      <c r="F928" s="98"/>
    </row>
    <row r="929" spans="1:6" ht="27.75" customHeight="1">
      <c r="A929" s="83"/>
      <c r="B929" s="130"/>
      <c r="C929" s="15"/>
      <c r="D929" s="126"/>
      <c r="E929" s="144"/>
      <c r="F929" s="98"/>
    </row>
    <row r="930" spans="1:6" ht="27.75" customHeight="1">
      <c r="A930" s="83"/>
      <c r="B930" s="130"/>
      <c r="C930" s="15"/>
      <c r="D930" s="126"/>
      <c r="E930" s="144"/>
      <c r="F930" s="98"/>
    </row>
    <row r="931" spans="1:6" ht="27.75" customHeight="1">
      <c r="A931" s="83"/>
      <c r="B931" s="130"/>
      <c r="C931" s="15"/>
      <c r="D931" s="126"/>
      <c r="E931" s="144"/>
      <c r="F931" s="98"/>
    </row>
    <row r="932" spans="1:6" ht="27.75" customHeight="1">
      <c r="A932" s="83"/>
      <c r="B932" s="130"/>
      <c r="C932" s="15"/>
      <c r="D932" s="126"/>
      <c r="E932" s="144"/>
      <c r="F932" s="98"/>
    </row>
    <row r="933" spans="1:6" ht="27.75" customHeight="1">
      <c r="A933" s="83"/>
      <c r="B933" s="130"/>
      <c r="C933" s="15"/>
      <c r="D933" s="126"/>
      <c r="E933" s="144"/>
      <c r="F933" s="98"/>
    </row>
    <row r="934" spans="1:6" ht="27.75" customHeight="1">
      <c r="A934" s="83"/>
      <c r="B934" s="130"/>
      <c r="C934" s="15"/>
      <c r="D934" s="126"/>
      <c r="E934" s="144"/>
      <c r="F934" s="98"/>
    </row>
    <row r="935" spans="1:6" ht="27.75" customHeight="1">
      <c r="A935" s="83"/>
      <c r="B935" s="130"/>
      <c r="C935" s="15"/>
      <c r="D935" s="126"/>
      <c r="E935" s="144"/>
      <c r="F935" s="98"/>
    </row>
    <row r="936" spans="1:6" ht="27.75" customHeight="1">
      <c r="A936" s="83"/>
      <c r="B936" s="130"/>
      <c r="C936" s="15"/>
      <c r="D936" s="126"/>
      <c r="E936" s="144"/>
      <c r="F936" s="98"/>
    </row>
    <row r="937" spans="1:6" ht="27.75" customHeight="1">
      <c r="A937" s="83"/>
      <c r="B937" s="130"/>
      <c r="C937" s="15"/>
      <c r="D937" s="126"/>
      <c r="E937" s="144"/>
      <c r="F937" s="98"/>
    </row>
    <row r="938" spans="1:6" ht="27.75" customHeight="1">
      <c r="A938" s="83"/>
      <c r="B938" s="130"/>
      <c r="C938" s="15"/>
      <c r="D938" s="126"/>
      <c r="E938" s="144"/>
      <c r="F938" s="98"/>
    </row>
    <row r="939" spans="1:6" ht="27.75" customHeight="1">
      <c r="A939" s="83"/>
      <c r="B939" s="130"/>
      <c r="C939" s="15"/>
      <c r="D939" s="126"/>
      <c r="E939" s="144"/>
      <c r="F939" s="98"/>
    </row>
    <row r="940" spans="1:6" ht="27.75" customHeight="1">
      <c r="A940" s="83"/>
      <c r="B940" s="130"/>
      <c r="C940" s="15"/>
      <c r="D940" s="126"/>
      <c r="E940" s="144"/>
      <c r="F940" s="98"/>
    </row>
    <row r="941" spans="1:6" ht="27.75" customHeight="1">
      <c r="A941" s="83"/>
      <c r="B941" s="130"/>
      <c r="C941" s="15"/>
      <c r="D941" s="126"/>
      <c r="E941" s="144"/>
      <c r="F941" s="98"/>
    </row>
    <row r="942" spans="1:6" ht="27.75" customHeight="1">
      <c r="A942" s="83"/>
      <c r="B942" s="130"/>
      <c r="C942" s="15"/>
      <c r="D942" s="126"/>
      <c r="E942" s="144"/>
      <c r="F942" s="98"/>
    </row>
    <row r="943" spans="1:6" ht="27.75" customHeight="1">
      <c r="A943" s="83"/>
      <c r="B943" s="124"/>
      <c r="C943" s="15"/>
      <c r="D943" s="126"/>
      <c r="E943" s="144"/>
      <c r="F943" s="98"/>
    </row>
    <row r="944" spans="1:6" ht="27.75" customHeight="1">
      <c r="A944" s="83"/>
      <c r="B944" s="124"/>
      <c r="C944" s="15"/>
      <c r="D944" s="126"/>
      <c r="E944" s="144"/>
      <c r="F944" s="98"/>
    </row>
    <row r="945" spans="1:6" ht="27.75" customHeight="1">
      <c r="A945" s="83"/>
      <c r="B945" s="124"/>
      <c r="C945" s="15"/>
      <c r="D945" s="126"/>
      <c r="E945" s="144"/>
      <c r="F945" s="98"/>
    </row>
    <row r="946" spans="1:6" ht="27.75" customHeight="1">
      <c r="A946" s="83"/>
      <c r="B946" s="124"/>
      <c r="C946" s="15"/>
      <c r="D946" s="126"/>
      <c r="E946" s="127"/>
      <c r="F946" s="98"/>
    </row>
    <row r="947" spans="1:6" ht="27.75" customHeight="1">
      <c r="A947" s="83"/>
      <c r="B947" s="124"/>
      <c r="C947" s="15"/>
      <c r="D947" s="126"/>
      <c r="E947" s="127"/>
      <c r="F947" s="98"/>
    </row>
    <row r="948" spans="1:6" ht="27.75" customHeight="1">
      <c r="A948" s="83"/>
      <c r="B948" s="124"/>
      <c r="C948" s="15"/>
      <c r="D948" s="126"/>
      <c r="E948" s="127"/>
      <c r="F948" s="98"/>
    </row>
    <row r="949" spans="1:6" ht="27.75" customHeight="1">
      <c r="A949" s="83"/>
      <c r="B949" s="124"/>
      <c r="C949" s="15"/>
      <c r="D949" s="126"/>
      <c r="E949" s="127"/>
      <c r="F949" s="98"/>
    </row>
    <row r="950" spans="1:6" ht="27.75" customHeight="1">
      <c r="A950" s="83"/>
      <c r="B950" s="124"/>
      <c r="C950" s="15"/>
      <c r="D950" s="126"/>
      <c r="E950" s="127"/>
      <c r="F950" s="98"/>
    </row>
    <row r="951" spans="1:6" ht="27.75" customHeight="1">
      <c r="A951" s="83"/>
      <c r="B951" s="124"/>
      <c r="C951" s="15"/>
      <c r="D951" s="126"/>
      <c r="E951" s="127"/>
      <c r="F951" s="98"/>
    </row>
    <row r="952" spans="1:6" ht="27.75" customHeight="1">
      <c r="A952" s="83"/>
      <c r="B952" s="124"/>
      <c r="C952" s="15"/>
      <c r="D952" s="126"/>
      <c r="E952" s="127"/>
      <c r="F952" s="98"/>
    </row>
    <row r="953" spans="1:6" ht="27.75" customHeight="1">
      <c r="A953" s="83"/>
      <c r="B953" s="124"/>
      <c r="C953" s="15"/>
      <c r="D953" s="126"/>
      <c r="E953" s="127"/>
      <c r="F953" s="98"/>
    </row>
    <row r="954" spans="1:6" ht="27.75" customHeight="1">
      <c r="A954" s="83"/>
      <c r="B954" s="124"/>
      <c r="C954" s="15"/>
      <c r="D954" s="126"/>
      <c r="E954" s="127"/>
      <c r="F954" s="98"/>
    </row>
    <row r="955" spans="1:6" ht="27.75" customHeight="1">
      <c r="A955" s="83"/>
      <c r="B955" s="136"/>
      <c r="C955" s="81"/>
      <c r="D955" s="126"/>
      <c r="E955" s="127"/>
      <c r="F955" s="98"/>
    </row>
    <row r="956" spans="1:6" ht="27.75" customHeight="1">
      <c r="A956" s="83"/>
      <c r="B956" s="15"/>
      <c r="C956" s="81"/>
      <c r="D956" s="126"/>
      <c r="E956" s="127"/>
      <c r="F956" s="98"/>
    </row>
    <row r="957" spans="1:6" ht="15.75" thickBot="1">
      <c r="A957" s="82" t="s">
        <v>112</v>
      </c>
      <c r="B957" s="77"/>
      <c r="C957" s="78"/>
      <c r="D957" s="78"/>
      <c r="E957" s="79">
        <f>SUM(E12:E956)</f>
        <v>9715763.74</v>
      </c>
      <c r="F957" s="80"/>
    </row>
    <row r="958" spans="5:6" ht="15">
      <c r="E958" s="43"/>
      <c r="F958" s="44"/>
    </row>
    <row r="959" ht="15">
      <c r="E959" s="43"/>
    </row>
    <row r="960" ht="15">
      <c r="E960" s="43"/>
    </row>
    <row r="961" ht="15">
      <c r="E961" s="43"/>
    </row>
    <row r="962" ht="15">
      <c r="E962" s="43"/>
    </row>
  </sheetData>
  <sheetProtection selectLockedCells="1" selectUnlockedCells="1"/>
  <autoFilter ref="A11:F761"/>
  <mergeCells count="1">
    <mergeCell ref="B9:E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84">
      <selection activeCell="A52" sqref="A52"/>
    </sheetView>
  </sheetViews>
  <sheetFormatPr defaultColWidth="9.140625" defaultRowHeight="12.75"/>
  <cols>
    <col min="1" max="1" width="42.00390625" style="0" customWidth="1"/>
    <col min="2" max="2" width="9.8515625" style="0" customWidth="1"/>
    <col min="3" max="3" width="10.8515625" style="0" bestFit="1" customWidth="1"/>
    <col min="4" max="7" width="42.00390625" style="0" customWidth="1"/>
    <col min="8" max="12" width="42.00390625" style="0" bestFit="1" customWidth="1"/>
    <col min="13" max="13" width="10.421875" style="0" bestFit="1" customWidth="1"/>
  </cols>
  <sheetData>
    <row r="1" spans="1:2" ht="12">
      <c r="A1" s="139" t="s">
        <v>32</v>
      </c>
      <c r="B1" s="140" t="s">
        <v>55</v>
      </c>
    </row>
    <row r="3" spans="1:3" ht="12">
      <c r="A3" s="84" t="s">
        <v>57</v>
      </c>
      <c r="B3" s="85"/>
      <c r="C3" s="86"/>
    </row>
    <row r="4" spans="1:3" ht="12">
      <c r="A4" s="84" t="s">
        <v>31</v>
      </c>
      <c r="B4" s="84" t="s">
        <v>2</v>
      </c>
      <c r="C4" s="86" t="s">
        <v>8</v>
      </c>
    </row>
    <row r="5" spans="1:3" ht="12">
      <c r="A5" s="87" t="s">
        <v>6</v>
      </c>
      <c r="B5" s="87" t="s">
        <v>6</v>
      </c>
      <c r="C5" s="88"/>
    </row>
    <row r="6" spans="1:3" ht="12">
      <c r="A6" s="87" t="s">
        <v>11</v>
      </c>
      <c r="B6" s="85"/>
      <c r="C6" s="88"/>
    </row>
    <row r="7" spans="1:3" ht="12">
      <c r="A7" s="87" t="s">
        <v>64</v>
      </c>
      <c r="B7" s="90">
        <v>44578</v>
      </c>
      <c r="C7" s="88">
        <v>1200</v>
      </c>
    </row>
    <row r="8" spans="1:3" ht="12">
      <c r="A8" s="89"/>
      <c r="B8" s="100">
        <v>44616</v>
      </c>
      <c r="C8" s="99">
        <v>3232.6</v>
      </c>
    </row>
    <row r="9" spans="1:3" ht="12">
      <c r="A9" s="87" t="s">
        <v>66</v>
      </c>
      <c r="B9" s="85"/>
      <c r="C9" s="88">
        <v>4432.6</v>
      </c>
    </row>
    <row r="10" spans="1:3" ht="12">
      <c r="A10" s="87" t="s">
        <v>216</v>
      </c>
      <c r="B10" s="90">
        <v>44607</v>
      </c>
      <c r="C10" s="88">
        <v>11500</v>
      </c>
    </row>
    <row r="11" spans="1:3" ht="12">
      <c r="A11" s="87" t="s">
        <v>217</v>
      </c>
      <c r="B11" s="85"/>
      <c r="C11" s="88">
        <v>11500</v>
      </c>
    </row>
    <row r="12" spans="1:3" ht="12">
      <c r="A12" s="87" t="s">
        <v>86</v>
      </c>
      <c r="B12" s="90">
        <v>44587</v>
      </c>
      <c r="C12" s="88">
        <v>3058</v>
      </c>
    </row>
    <row r="13" spans="1:3" ht="12">
      <c r="A13" s="87" t="s">
        <v>87</v>
      </c>
      <c r="B13" s="85"/>
      <c r="C13" s="88">
        <v>3058</v>
      </c>
    </row>
    <row r="14" spans="1:3" ht="12">
      <c r="A14" s="87" t="s">
        <v>88</v>
      </c>
      <c r="B14" s="90">
        <v>44572</v>
      </c>
      <c r="C14" s="88">
        <v>5000</v>
      </c>
    </row>
    <row r="15" spans="1:3" ht="12">
      <c r="A15" s="89"/>
      <c r="B15" s="100">
        <v>44578</v>
      </c>
      <c r="C15" s="99">
        <v>11843.2</v>
      </c>
    </row>
    <row r="16" spans="1:3" ht="12">
      <c r="A16" s="87" t="s">
        <v>89</v>
      </c>
      <c r="B16" s="85"/>
      <c r="C16" s="88">
        <v>16843.2</v>
      </c>
    </row>
    <row r="17" spans="1:3" ht="12">
      <c r="A17" s="87" t="s">
        <v>91</v>
      </c>
      <c r="B17" s="90">
        <v>44572</v>
      </c>
      <c r="C17" s="88">
        <v>283400</v>
      </c>
    </row>
    <row r="18" spans="1:3" ht="12">
      <c r="A18" s="89"/>
      <c r="B18" s="100">
        <v>44578</v>
      </c>
      <c r="C18" s="99">
        <v>253000</v>
      </c>
    </row>
    <row r="19" spans="1:3" ht="12">
      <c r="A19" s="89"/>
      <c r="B19" s="100">
        <v>44587</v>
      </c>
      <c r="C19" s="99">
        <v>170080</v>
      </c>
    </row>
    <row r="20" spans="1:3" ht="12">
      <c r="A20" s="89"/>
      <c r="B20" s="100">
        <v>44644</v>
      </c>
      <c r="C20" s="99">
        <v>13300</v>
      </c>
    </row>
    <row r="21" spans="1:3" ht="12">
      <c r="A21" s="89"/>
      <c r="B21" s="100">
        <v>44650</v>
      </c>
      <c r="C21" s="99">
        <v>32400</v>
      </c>
    </row>
    <row r="22" spans="1:3" ht="12">
      <c r="A22" s="89"/>
      <c r="B22" s="100">
        <v>44693</v>
      </c>
      <c r="C22" s="99">
        <v>120690</v>
      </c>
    </row>
    <row r="23" spans="1:3" ht="12">
      <c r="A23" s="89"/>
      <c r="B23" s="100">
        <v>44698</v>
      </c>
      <c r="C23" s="99">
        <v>230250</v>
      </c>
    </row>
    <row r="24" spans="1:3" ht="12">
      <c r="A24" s="89"/>
      <c r="B24" s="100">
        <v>44788</v>
      </c>
      <c r="C24" s="99">
        <v>40760</v>
      </c>
    </row>
    <row r="25" spans="1:3" ht="12">
      <c r="A25" s="87" t="s">
        <v>92</v>
      </c>
      <c r="B25" s="85"/>
      <c r="C25" s="88">
        <v>1143880</v>
      </c>
    </row>
    <row r="26" spans="1:3" ht="12">
      <c r="A26" s="87" t="s">
        <v>99</v>
      </c>
      <c r="B26" s="90">
        <v>44580</v>
      </c>
      <c r="C26" s="88">
        <v>22884</v>
      </c>
    </row>
    <row r="27" spans="1:3" ht="12">
      <c r="A27" s="89"/>
      <c r="B27" s="100">
        <v>44585</v>
      </c>
      <c r="C27" s="99">
        <v>7780</v>
      </c>
    </row>
    <row r="28" spans="1:3" ht="12">
      <c r="A28" s="87" t="s">
        <v>100</v>
      </c>
      <c r="B28" s="85"/>
      <c r="C28" s="88">
        <v>30664</v>
      </c>
    </row>
    <row r="29" spans="1:3" ht="12">
      <c r="A29" s="87" t="s">
        <v>135</v>
      </c>
      <c r="B29" s="90">
        <v>44572</v>
      </c>
      <c r="C29" s="88">
        <v>10000</v>
      </c>
    </row>
    <row r="30" spans="1:3" ht="12">
      <c r="A30" s="89"/>
      <c r="B30" s="100">
        <v>44636</v>
      </c>
      <c r="C30" s="99">
        <v>7000</v>
      </c>
    </row>
    <row r="31" spans="1:3" ht="12">
      <c r="A31" s="87" t="s">
        <v>136</v>
      </c>
      <c r="B31" s="85"/>
      <c r="C31" s="88">
        <v>17000</v>
      </c>
    </row>
    <row r="32" spans="1:3" ht="12">
      <c r="A32" s="87" t="s">
        <v>138</v>
      </c>
      <c r="B32" s="90">
        <v>44573</v>
      </c>
      <c r="C32" s="88">
        <v>99000</v>
      </c>
    </row>
    <row r="33" spans="1:3" ht="12">
      <c r="A33" s="89"/>
      <c r="B33" s="100">
        <v>44623</v>
      </c>
      <c r="C33" s="99">
        <v>1000</v>
      </c>
    </row>
    <row r="34" spans="1:3" ht="12">
      <c r="A34" s="87" t="s">
        <v>142</v>
      </c>
      <c r="B34" s="85"/>
      <c r="C34" s="88">
        <v>100000</v>
      </c>
    </row>
    <row r="35" spans="1:3" ht="12">
      <c r="A35" s="87" t="s">
        <v>144</v>
      </c>
      <c r="B35" s="90">
        <v>44580</v>
      </c>
      <c r="C35" s="88">
        <v>481000</v>
      </c>
    </row>
    <row r="36" spans="1:3" ht="12">
      <c r="A36" s="87" t="s">
        <v>145</v>
      </c>
      <c r="B36" s="85"/>
      <c r="C36" s="88">
        <v>481000</v>
      </c>
    </row>
    <row r="37" spans="1:3" ht="12">
      <c r="A37" s="87" t="s">
        <v>218</v>
      </c>
      <c r="B37" s="90">
        <v>44616</v>
      </c>
      <c r="C37" s="88">
        <v>5136</v>
      </c>
    </row>
    <row r="38" spans="1:3" ht="12">
      <c r="A38" s="89"/>
      <c r="B38" s="100">
        <v>44636</v>
      </c>
      <c r="C38" s="99">
        <v>78050</v>
      </c>
    </row>
    <row r="39" spans="1:3" ht="12">
      <c r="A39" s="89"/>
      <c r="B39" s="100">
        <v>44830</v>
      </c>
      <c r="C39" s="99">
        <v>17635</v>
      </c>
    </row>
    <row r="40" spans="1:3" ht="12">
      <c r="A40" s="87" t="s">
        <v>219</v>
      </c>
      <c r="B40" s="85"/>
      <c r="C40" s="88">
        <v>100821</v>
      </c>
    </row>
    <row r="41" spans="1:3" ht="12">
      <c r="A41" s="87" t="s">
        <v>220</v>
      </c>
      <c r="B41" s="90">
        <v>44616</v>
      </c>
      <c r="C41" s="88">
        <v>22584</v>
      </c>
    </row>
    <row r="42" spans="1:3" ht="12">
      <c r="A42" s="89"/>
      <c r="B42" s="100">
        <v>44621</v>
      </c>
      <c r="C42" s="99">
        <v>48940</v>
      </c>
    </row>
    <row r="43" spans="1:3" ht="12">
      <c r="A43" s="89"/>
      <c r="B43" s="100">
        <v>44622</v>
      </c>
      <c r="C43" s="99">
        <v>10500</v>
      </c>
    </row>
    <row r="44" spans="1:3" ht="12">
      <c r="A44" s="87" t="s">
        <v>221</v>
      </c>
      <c r="B44" s="85"/>
      <c r="C44" s="88">
        <v>82024</v>
      </c>
    </row>
    <row r="45" spans="1:3" ht="12">
      <c r="A45" s="87" t="s">
        <v>224</v>
      </c>
      <c r="B45" s="90">
        <v>44616</v>
      </c>
      <c r="C45" s="88">
        <v>10859.3</v>
      </c>
    </row>
    <row r="46" spans="1:3" ht="12">
      <c r="A46" s="87" t="s">
        <v>225</v>
      </c>
      <c r="B46" s="85"/>
      <c r="C46" s="88">
        <v>10859.3</v>
      </c>
    </row>
    <row r="47" spans="1:3" ht="12">
      <c r="A47" s="87" t="s">
        <v>226</v>
      </c>
      <c r="B47" s="90">
        <v>44616</v>
      </c>
      <c r="C47" s="88">
        <v>14201.900000000001</v>
      </c>
    </row>
    <row r="48" spans="1:3" ht="12">
      <c r="A48" s="89"/>
      <c r="B48" s="100">
        <v>44634</v>
      </c>
      <c r="C48" s="99">
        <v>26061.5</v>
      </c>
    </row>
    <row r="49" spans="1:3" ht="12">
      <c r="A49" s="87" t="s">
        <v>227</v>
      </c>
      <c r="B49" s="85"/>
      <c r="C49" s="88">
        <v>40263.4</v>
      </c>
    </row>
    <row r="50" spans="1:3" ht="12">
      <c r="A50" s="87" t="s">
        <v>231</v>
      </c>
      <c r="B50" s="90">
        <v>44622</v>
      </c>
      <c r="C50" s="88">
        <v>15200</v>
      </c>
    </row>
    <row r="51" spans="1:3" ht="12">
      <c r="A51" s="87" t="s">
        <v>233</v>
      </c>
      <c r="B51" s="85"/>
      <c r="C51" s="88">
        <v>15200</v>
      </c>
    </row>
    <row r="52" spans="1:3" ht="12">
      <c r="A52" s="87" t="s">
        <v>232</v>
      </c>
      <c r="B52" s="90">
        <v>44623</v>
      </c>
      <c r="C52" s="88">
        <v>3936</v>
      </c>
    </row>
    <row r="53" spans="1:3" ht="12">
      <c r="A53" s="89"/>
      <c r="B53" s="100">
        <v>44650</v>
      </c>
      <c r="C53" s="99">
        <v>7000</v>
      </c>
    </row>
    <row r="54" spans="1:3" ht="12">
      <c r="A54" s="89"/>
      <c r="B54" s="100">
        <v>44838</v>
      </c>
      <c r="C54" s="99">
        <v>159350</v>
      </c>
    </row>
    <row r="55" spans="1:3" ht="12">
      <c r="A55" s="89"/>
      <c r="B55" s="100">
        <v>44886</v>
      </c>
      <c r="C55" s="99">
        <v>27200</v>
      </c>
    </row>
    <row r="56" spans="1:3" ht="12">
      <c r="A56" s="87" t="s">
        <v>234</v>
      </c>
      <c r="B56" s="85"/>
      <c r="C56" s="88">
        <v>197486</v>
      </c>
    </row>
    <row r="57" spans="1:3" ht="12">
      <c r="A57" s="87" t="s">
        <v>258</v>
      </c>
      <c r="B57" s="90">
        <v>44643</v>
      </c>
      <c r="C57" s="88">
        <v>4347</v>
      </c>
    </row>
    <row r="58" spans="1:3" ht="12">
      <c r="A58" s="89"/>
      <c r="B58" s="100">
        <v>44651</v>
      </c>
      <c r="C58" s="99">
        <v>82720</v>
      </c>
    </row>
    <row r="59" spans="1:3" ht="12">
      <c r="A59" s="89"/>
      <c r="B59" s="100">
        <v>44652</v>
      </c>
      <c r="C59" s="99">
        <v>3500</v>
      </c>
    </row>
    <row r="60" spans="1:3" ht="12">
      <c r="A60" s="89"/>
      <c r="B60" s="100">
        <v>44655</v>
      </c>
      <c r="C60" s="99">
        <v>10500</v>
      </c>
    </row>
    <row r="61" spans="1:3" ht="12">
      <c r="A61" s="87" t="s">
        <v>259</v>
      </c>
      <c r="B61" s="85"/>
      <c r="C61" s="88">
        <v>101067</v>
      </c>
    </row>
    <row r="62" spans="1:3" ht="12">
      <c r="A62" s="87" t="s">
        <v>287</v>
      </c>
      <c r="B62" s="90">
        <v>44644</v>
      </c>
      <c r="C62" s="88">
        <v>183600</v>
      </c>
    </row>
    <row r="63" spans="1:3" ht="12">
      <c r="A63" s="89"/>
      <c r="B63" s="100">
        <v>44673</v>
      </c>
      <c r="C63" s="99">
        <v>17720</v>
      </c>
    </row>
    <row r="64" spans="1:3" ht="12">
      <c r="A64" s="87" t="s">
        <v>292</v>
      </c>
      <c r="B64" s="85"/>
      <c r="C64" s="88">
        <v>201320</v>
      </c>
    </row>
    <row r="65" spans="1:3" ht="12">
      <c r="A65" s="87" t="s">
        <v>290</v>
      </c>
      <c r="B65" s="90">
        <v>44644</v>
      </c>
      <c r="C65" s="88">
        <v>200720</v>
      </c>
    </row>
    <row r="66" spans="1:3" ht="12">
      <c r="A66" s="87" t="s">
        <v>293</v>
      </c>
      <c r="B66" s="85"/>
      <c r="C66" s="88">
        <v>200720</v>
      </c>
    </row>
    <row r="67" spans="1:3" ht="12">
      <c r="A67" s="87" t="s">
        <v>359</v>
      </c>
      <c r="B67" s="90">
        <v>44677</v>
      </c>
      <c r="C67" s="88">
        <v>18000</v>
      </c>
    </row>
    <row r="68" spans="1:3" ht="12">
      <c r="A68" s="89"/>
      <c r="B68" s="100">
        <v>44679</v>
      </c>
      <c r="C68" s="99">
        <v>7000</v>
      </c>
    </row>
    <row r="69" spans="1:3" ht="12">
      <c r="A69" s="89"/>
      <c r="B69" s="100">
        <v>44685</v>
      </c>
      <c r="C69" s="99">
        <v>4385</v>
      </c>
    </row>
    <row r="70" spans="1:3" ht="12">
      <c r="A70" s="89"/>
      <c r="B70" s="100">
        <v>44698</v>
      </c>
      <c r="C70" s="99">
        <v>7000</v>
      </c>
    </row>
    <row r="71" spans="1:3" ht="12">
      <c r="A71" s="89"/>
      <c r="B71" s="100">
        <v>44699</v>
      </c>
      <c r="C71" s="99">
        <v>4000</v>
      </c>
    </row>
    <row r="72" spans="1:3" ht="12">
      <c r="A72" s="89"/>
      <c r="B72" s="100">
        <v>44700</v>
      </c>
      <c r="C72" s="99">
        <v>10500</v>
      </c>
    </row>
    <row r="73" spans="1:3" ht="12">
      <c r="A73" s="87" t="s">
        <v>360</v>
      </c>
      <c r="B73" s="85"/>
      <c r="C73" s="88">
        <v>50885</v>
      </c>
    </row>
    <row r="74" spans="1:3" ht="12">
      <c r="A74" s="87" t="s">
        <v>369</v>
      </c>
      <c r="B74" s="90">
        <v>44697</v>
      </c>
      <c r="C74" s="88">
        <v>94885</v>
      </c>
    </row>
    <row r="75" spans="1:3" ht="12">
      <c r="A75" s="89"/>
      <c r="B75" s="100">
        <v>44715</v>
      </c>
      <c r="C75" s="99">
        <v>9500</v>
      </c>
    </row>
    <row r="76" spans="1:3" ht="12">
      <c r="A76" s="89"/>
      <c r="B76" s="100">
        <v>44719</v>
      </c>
      <c r="C76" s="99">
        <v>10231</v>
      </c>
    </row>
    <row r="77" spans="1:3" ht="12">
      <c r="A77" s="89"/>
      <c r="B77" s="100">
        <v>44830</v>
      </c>
      <c r="C77" s="99">
        <v>17635</v>
      </c>
    </row>
    <row r="78" spans="1:3" ht="12">
      <c r="A78" s="87" t="s">
        <v>373</v>
      </c>
      <c r="B78" s="85"/>
      <c r="C78" s="88">
        <v>132251</v>
      </c>
    </row>
    <row r="79" spans="1:3" ht="12">
      <c r="A79" s="87" t="s">
        <v>381</v>
      </c>
      <c r="B79" s="90">
        <v>44705</v>
      </c>
      <c r="C79" s="88">
        <v>221073.58</v>
      </c>
    </row>
    <row r="80" spans="1:3" ht="12">
      <c r="A80" s="87" t="s">
        <v>382</v>
      </c>
      <c r="B80" s="85"/>
      <c r="C80" s="88">
        <v>221073.58</v>
      </c>
    </row>
    <row r="81" spans="1:3" ht="12">
      <c r="A81" s="87" t="s">
        <v>385</v>
      </c>
      <c r="B81" s="90">
        <v>44719</v>
      </c>
      <c r="C81" s="88">
        <v>27336</v>
      </c>
    </row>
    <row r="82" spans="1:3" ht="12">
      <c r="A82" s="87" t="s">
        <v>387</v>
      </c>
      <c r="B82" s="85"/>
      <c r="C82" s="88">
        <v>27336</v>
      </c>
    </row>
    <row r="83" spans="1:3" ht="12">
      <c r="A83" s="87" t="s">
        <v>417</v>
      </c>
      <c r="B83" s="90">
        <v>44747</v>
      </c>
      <c r="C83" s="88">
        <v>25320</v>
      </c>
    </row>
    <row r="84" spans="1:3" ht="12">
      <c r="A84" s="87" t="s">
        <v>418</v>
      </c>
      <c r="B84" s="85"/>
      <c r="C84" s="88">
        <v>25320</v>
      </c>
    </row>
    <row r="85" spans="1:3" ht="12">
      <c r="A85" s="87" t="s">
        <v>435</v>
      </c>
      <c r="B85" s="90">
        <v>44769</v>
      </c>
      <c r="C85" s="88">
        <v>81500</v>
      </c>
    </row>
    <row r="86" spans="1:3" ht="12">
      <c r="A86" s="87" t="s">
        <v>436</v>
      </c>
      <c r="B86" s="85"/>
      <c r="C86" s="88">
        <v>81500</v>
      </c>
    </row>
    <row r="87" spans="1:3" ht="12">
      <c r="A87" s="87" t="s">
        <v>438</v>
      </c>
      <c r="B87" s="90">
        <v>44770</v>
      </c>
      <c r="C87" s="88">
        <v>10915.33</v>
      </c>
    </row>
    <row r="88" spans="1:3" ht="12">
      <c r="A88" s="87" t="s">
        <v>440</v>
      </c>
      <c r="B88" s="85"/>
      <c r="C88" s="88">
        <v>10915.33</v>
      </c>
    </row>
    <row r="89" spans="1:3" ht="12">
      <c r="A89" s="87" t="s">
        <v>439</v>
      </c>
      <c r="B89" s="90">
        <v>44770</v>
      </c>
      <c r="C89" s="88">
        <v>19715.15</v>
      </c>
    </row>
    <row r="90" spans="1:3" ht="12">
      <c r="A90" s="87" t="s">
        <v>441</v>
      </c>
      <c r="B90" s="85"/>
      <c r="C90" s="88">
        <v>19715.15</v>
      </c>
    </row>
    <row r="91" spans="1:3" ht="12">
      <c r="A91" s="87" t="s">
        <v>443</v>
      </c>
      <c r="B91" s="90">
        <v>44777</v>
      </c>
      <c r="C91" s="88">
        <v>14540</v>
      </c>
    </row>
    <row r="92" spans="1:3" ht="12">
      <c r="A92" s="89"/>
      <c r="B92" s="100">
        <v>44813</v>
      </c>
      <c r="C92" s="99">
        <v>29120</v>
      </c>
    </row>
    <row r="93" spans="1:3" ht="12">
      <c r="A93" s="87" t="s">
        <v>444</v>
      </c>
      <c r="B93" s="85"/>
      <c r="C93" s="88">
        <v>43660</v>
      </c>
    </row>
    <row r="94" spans="1:3" ht="12">
      <c r="A94" s="87" t="s">
        <v>459</v>
      </c>
      <c r="B94" s="90">
        <v>44784</v>
      </c>
      <c r="C94" s="88">
        <v>400000</v>
      </c>
    </row>
    <row r="95" spans="1:3" ht="12">
      <c r="A95" s="87" t="s">
        <v>460</v>
      </c>
      <c r="B95" s="85"/>
      <c r="C95" s="88">
        <v>400000</v>
      </c>
    </row>
    <row r="96" spans="1:3" ht="12">
      <c r="A96" s="87" t="s">
        <v>481</v>
      </c>
      <c r="B96" s="90">
        <v>44804</v>
      </c>
      <c r="C96" s="88">
        <v>13250</v>
      </c>
    </row>
    <row r="97" spans="1:3" ht="12">
      <c r="A97" s="89"/>
      <c r="B97" s="100">
        <v>44921</v>
      </c>
      <c r="C97" s="99">
        <v>10450</v>
      </c>
    </row>
    <row r="98" spans="1:3" ht="12">
      <c r="A98" s="87" t="s">
        <v>482</v>
      </c>
      <c r="B98" s="85"/>
      <c r="C98" s="88">
        <v>23700</v>
      </c>
    </row>
    <row r="99" spans="1:3" ht="12">
      <c r="A99" s="87" t="s">
        <v>494</v>
      </c>
      <c r="B99" s="90">
        <v>44830</v>
      </c>
      <c r="C99" s="88">
        <v>24000</v>
      </c>
    </row>
    <row r="100" spans="1:3" ht="12">
      <c r="A100" s="89"/>
      <c r="B100" s="100">
        <v>44838</v>
      </c>
      <c r="C100" s="99">
        <v>130000</v>
      </c>
    </row>
    <row r="101" spans="1:3" ht="12">
      <c r="A101" s="87" t="s">
        <v>495</v>
      </c>
      <c r="B101" s="85"/>
      <c r="C101" s="88">
        <v>154000</v>
      </c>
    </row>
    <row r="102" spans="1:3" ht="12">
      <c r="A102" s="87" t="s">
        <v>505</v>
      </c>
      <c r="B102" s="90">
        <v>44844</v>
      </c>
      <c r="C102" s="88">
        <v>12500</v>
      </c>
    </row>
    <row r="103" spans="1:3" ht="12">
      <c r="A103" s="89"/>
      <c r="B103" s="100">
        <v>44851</v>
      </c>
      <c r="C103" s="99">
        <v>58348</v>
      </c>
    </row>
    <row r="104" spans="1:3" ht="12">
      <c r="A104" s="89"/>
      <c r="B104" s="100">
        <v>44862</v>
      </c>
      <c r="C104" s="99">
        <v>5000</v>
      </c>
    </row>
    <row r="105" spans="1:3" ht="12">
      <c r="A105" s="89"/>
      <c r="B105" s="100">
        <v>44873</v>
      </c>
      <c r="C105" s="99">
        <v>17300</v>
      </c>
    </row>
    <row r="106" spans="1:3" ht="12">
      <c r="A106" s="87" t="s">
        <v>507</v>
      </c>
      <c r="B106" s="85"/>
      <c r="C106" s="88">
        <v>93148</v>
      </c>
    </row>
    <row r="107" spans="1:3" ht="12">
      <c r="A107" s="87" t="s">
        <v>565</v>
      </c>
      <c r="B107" s="90">
        <v>44858</v>
      </c>
      <c r="C107" s="88">
        <v>115000</v>
      </c>
    </row>
    <row r="108" spans="1:3" ht="12">
      <c r="A108" s="87" t="s">
        <v>566</v>
      </c>
      <c r="B108" s="85"/>
      <c r="C108" s="88">
        <v>115000</v>
      </c>
    </row>
    <row r="109" spans="1:3" ht="12">
      <c r="A109" s="87" t="s">
        <v>684</v>
      </c>
      <c r="B109" s="90">
        <v>44875</v>
      </c>
      <c r="C109" s="88">
        <v>12682</v>
      </c>
    </row>
    <row r="110" spans="1:3" ht="12">
      <c r="A110" s="89"/>
      <c r="B110" s="100">
        <v>44882</v>
      </c>
      <c r="C110" s="99">
        <v>3500</v>
      </c>
    </row>
    <row r="111" spans="1:3" ht="12">
      <c r="A111" s="89"/>
      <c r="B111" s="100">
        <v>44904</v>
      </c>
      <c r="C111" s="99">
        <v>7500</v>
      </c>
    </row>
    <row r="112" spans="1:3" ht="12">
      <c r="A112" s="87" t="s">
        <v>685</v>
      </c>
      <c r="B112" s="85"/>
      <c r="C112" s="88">
        <v>23682</v>
      </c>
    </row>
    <row r="113" spans="1:3" ht="12">
      <c r="A113" s="87" t="s">
        <v>945</v>
      </c>
      <c r="B113" s="90">
        <v>44921</v>
      </c>
      <c r="C113" s="88">
        <v>63430</v>
      </c>
    </row>
    <row r="114" spans="1:3" ht="12">
      <c r="A114" s="87" t="s">
        <v>949</v>
      </c>
      <c r="B114" s="85"/>
      <c r="C114" s="88">
        <v>63430</v>
      </c>
    </row>
    <row r="115" spans="1:3" ht="12">
      <c r="A115" s="87" t="s">
        <v>948</v>
      </c>
      <c r="B115" s="90">
        <v>44921</v>
      </c>
      <c r="C115" s="88">
        <v>228500</v>
      </c>
    </row>
    <row r="116" spans="1:3" ht="12">
      <c r="A116" s="87" t="s">
        <v>950</v>
      </c>
      <c r="B116" s="85"/>
      <c r="C116" s="88">
        <v>228500</v>
      </c>
    </row>
    <row r="117" spans="1:3" ht="12">
      <c r="A117" s="91" t="s">
        <v>12</v>
      </c>
      <c r="B117" s="92"/>
      <c r="C117" s="93">
        <v>4472254.5600000005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1"/>
  <sheetViews>
    <sheetView zoomScalePageLayoutView="0" workbookViewId="0" topLeftCell="A76">
      <selection activeCell="C85" sqref="C85"/>
    </sheetView>
  </sheetViews>
  <sheetFormatPr defaultColWidth="9.140625" defaultRowHeight="12.75"/>
  <cols>
    <col min="1" max="1" width="10.7109375" style="0" customWidth="1"/>
    <col min="2" max="2" width="31.00390625" style="0" customWidth="1"/>
    <col min="3" max="3" width="38.140625" style="0" customWidth="1"/>
    <col min="4" max="4" width="49.57421875" style="0" customWidth="1"/>
    <col min="5" max="5" width="28.421875" style="0" customWidth="1"/>
  </cols>
  <sheetData>
    <row r="2" spans="2:10" ht="15" customHeight="1">
      <c r="B2" s="155" t="s">
        <v>149</v>
      </c>
      <c r="C2" s="155"/>
      <c r="D2" s="155"/>
      <c r="E2" s="155"/>
      <c r="F2" s="155"/>
      <c r="G2" s="155"/>
      <c r="H2" s="155"/>
      <c r="I2" s="155"/>
      <c r="J2" s="155"/>
    </row>
    <row r="3" ht="12.75" thickBot="1"/>
    <row r="4" spans="1:5" ht="25.5" customHeight="1">
      <c r="A4" s="102" t="s">
        <v>2</v>
      </c>
      <c r="B4" s="103" t="s">
        <v>31</v>
      </c>
      <c r="C4" s="104" t="s">
        <v>33</v>
      </c>
      <c r="D4" s="102" t="s">
        <v>32</v>
      </c>
      <c r="E4" s="102" t="s">
        <v>34</v>
      </c>
    </row>
    <row r="5" spans="1:5" ht="25.5" customHeight="1">
      <c r="A5" s="105">
        <v>44572</v>
      </c>
      <c r="B5" s="106" t="s">
        <v>135</v>
      </c>
      <c r="C5" s="106" t="s">
        <v>84</v>
      </c>
      <c r="D5" s="106" t="s">
        <v>35</v>
      </c>
      <c r="E5" s="107">
        <v>10000</v>
      </c>
    </row>
    <row r="6" spans="1:5" ht="24.75">
      <c r="A6" s="105">
        <v>44572</v>
      </c>
      <c r="B6" s="106" t="s">
        <v>88</v>
      </c>
      <c r="C6" s="106" t="s">
        <v>63</v>
      </c>
      <c r="D6" s="106" t="s">
        <v>65</v>
      </c>
      <c r="E6" s="107">
        <v>5000</v>
      </c>
    </row>
    <row r="7" spans="1:5" ht="24.75">
      <c r="A7" s="105">
        <v>44572</v>
      </c>
      <c r="B7" s="106" t="s">
        <v>91</v>
      </c>
      <c r="C7" s="106" t="s">
        <v>137</v>
      </c>
      <c r="D7" s="106" t="s">
        <v>49</v>
      </c>
      <c r="E7" s="107">
        <v>70850</v>
      </c>
    </row>
    <row r="8" spans="1:5" ht="24.75">
      <c r="A8" s="105">
        <v>44572</v>
      </c>
      <c r="B8" s="106" t="s">
        <v>91</v>
      </c>
      <c r="C8" s="106" t="s">
        <v>137</v>
      </c>
      <c r="D8" s="106" t="s">
        <v>49</v>
      </c>
      <c r="E8" s="107">
        <v>70850</v>
      </c>
    </row>
    <row r="9" spans="1:5" ht="24.75">
      <c r="A9" s="105">
        <v>44572</v>
      </c>
      <c r="B9" s="106" t="s">
        <v>91</v>
      </c>
      <c r="C9" s="106" t="s">
        <v>137</v>
      </c>
      <c r="D9" s="106" t="s">
        <v>49</v>
      </c>
      <c r="E9" s="107">
        <v>70850</v>
      </c>
    </row>
    <row r="10" spans="1:5" ht="24.75">
      <c r="A10" s="105">
        <v>44572</v>
      </c>
      <c r="B10" s="106" t="s">
        <v>91</v>
      </c>
      <c r="C10" s="106" t="s">
        <v>137</v>
      </c>
      <c r="D10" s="106" t="s">
        <v>49</v>
      </c>
      <c r="E10" s="107">
        <v>70850</v>
      </c>
    </row>
    <row r="11" spans="1:5" ht="26.25" customHeight="1">
      <c r="A11" s="105">
        <v>44573</v>
      </c>
      <c r="B11" s="106" t="s">
        <v>138</v>
      </c>
      <c r="C11" s="106" t="s">
        <v>90</v>
      </c>
      <c r="D11" s="106" t="s">
        <v>36</v>
      </c>
      <c r="E11" s="107">
        <v>99000</v>
      </c>
    </row>
    <row r="12" spans="1:5" ht="27" customHeight="1">
      <c r="A12" s="105">
        <v>44578</v>
      </c>
      <c r="B12" s="106" t="s">
        <v>64</v>
      </c>
      <c r="C12" s="106" t="s">
        <v>62</v>
      </c>
      <c r="D12" s="106" t="s">
        <v>35</v>
      </c>
      <c r="E12" s="107">
        <v>1200</v>
      </c>
    </row>
    <row r="13" spans="1:5" ht="24.75">
      <c r="A13" s="105">
        <v>44578</v>
      </c>
      <c r="B13" s="106" t="s">
        <v>88</v>
      </c>
      <c r="C13" s="106" t="s">
        <v>62</v>
      </c>
      <c r="D13" s="106" t="s">
        <v>35</v>
      </c>
      <c r="E13" s="107">
        <v>11843.2</v>
      </c>
    </row>
    <row r="14" spans="1:5" ht="30" customHeight="1">
      <c r="A14" s="105">
        <v>44578</v>
      </c>
      <c r="B14" s="106" t="s">
        <v>91</v>
      </c>
      <c r="C14" s="106" t="s">
        <v>139</v>
      </c>
      <c r="D14" s="106" t="s">
        <v>49</v>
      </c>
      <c r="E14" s="107">
        <v>253000</v>
      </c>
    </row>
    <row r="15" spans="1:5" ht="24.75">
      <c r="A15" s="105">
        <v>44580</v>
      </c>
      <c r="B15" s="106" t="s">
        <v>99</v>
      </c>
      <c r="C15" s="106" t="s">
        <v>85</v>
      </c>
      <c r="D15" s="106" t="s">
        <v>37</v>
      </c>
      <c r="E15" s="141">
        <v>22884</v>
      </c>
    </row>
    <row r="16" spans="1:5" ht="27" customHeight="1">
      <c r="A16" s="105">
        <v>44580</v>
      </c>
      <c r="B16" s="106" t="s">
        <v>144</v>
      </c>
      <c r="C16" s="106" t="s">
        <v>143</v>
      </c>
      <c r="D16" s="106" t="s">
        <v>49</v>
      </c>
      <c r="E16" s="141">
        <v>481000</v>
      </c>
    </row>
    <row r="17" spans="1:5" ht="24.75">
      <c r="A17" s="105">
        <v>44585</v>
      </c>
      <c r="B17" s="106" t="s">
        <v>99</v>
      </c>
      <c r="C17" s="106" t="s">
        <v>76</v>
      </c>
      <c r="D17" s="106" t="s">
        <v>35</v>
      </c>
      <c r="E17" s="107">
        <v>7780</v>
      </c>
    </row>
    <row r="18" spans="1:5" ht="24.75">
      <c r="A18" s="105">
        <v>44587</v>
      </c>
      <c r="B18" s="106" t="s">
        <v>86</v>
      </c>
      <c r="C18" s="106" t="s">
        <v>85</v>
      </c>
      <c r="D18" s="106" t="s">
        <v>37</v>
      </c>
      <c r="E18" s="107">
        <v>3058</v>
      </c>
    </row>
    <row r="19" spans="1:5" ht="12">
      <c r="A19" s="105">
        <v>44587</v>
      </c>
      <c r="B19" s="106" t="s">
        <v>91</v>
      </c>
      <c r="C19" s="106" t="s">
        <v>147</v>
      </c>
      <c r="D19" s="106" t="s">
        <v>146</v>
      </c>
      <c r="E19" s="107">
        <v>70080</v>
      </c>
    </row>
    <row r="20" spans="1:5" ht="12">
      <c r="A20" s="105">
        <v>44587</v>
      </c>
      <c r="B20" s="106" t="s">
        <v>91</v>
      </c>
      <c r="C20" s="106" t="s">
        <v>148</v>
      </c>
      <c r="D20" s="106" t="s">
        <v>146</v>
      </c>
      <c r="E20" s="107">
        <v>100000</v>
      </c>
    </row>
    <row r="21" spans="1:5" ht="24.75">
      <c r="A21" s="105">
        <v>44607</v>
      </c>
      <c r="B21" s="106" t="s">
        <v>216</v>
      </c>
      <c r="C21" s="106" t="s">
        <v>215</v>
      </c>
      <c r="D21" s="106" t="s">
        <v>35</v>
      </c>
      <c r="E21" s="107">
        <v>11500</v>
      </c>
    </row>
    <row r="22" spans="1:5" ht="24.75">
      <c r="A22" s="105">
        <v>44616</v>
      </c>
      <c r="B22" s="106" t="s">
        <v>64</v>
      </c>
      <c r="C22" s="106" t="s">
        <v>62</v>
      </c>
      <c r="D22" s="106" t="s">
        <v>35</v>
      </c>
      <c r="E22" s="107">
        <v>3232.6</v>
      </c>
    </row>
    <row r="23" spans="1:5" ht="24.75">
      <c r="A23" s="105">
        <v>44616</v>
      </c>
      <c r="B23" s="143" t="s">
        <v>218</v>
      </c>
      <c r="C23" s="106" t="s">
        <v>62</v>
      </c>
      <c r="D23" s="106" t="s">
        <v>35</v>
      </c>
      <c r="E23" s="107">
        <f>8368.6-E22</f>
        <v>5136</v>
      </c>
    </row>
    <row r="24" spans="1:5" ht="24.75">
      <c r="A24" s="105">
        <v>44616</v>
      </c>
      <c r="B24" s="143" t="s">
        <v>220</v>
      </c>
      <c r="C24" s="106" t="s">
        <v>85</v>
      </c>
      <c r="D24" s="106" t="s">
        <v>37</v>
      </c>
      <c r="E24" s="107">
        <v>10500</v>
      </c>
    </row>
    <row r="25" spans="1:5" ht="24.75">
      <c r="A25" s="105">
        <v>44616</v>
      </c>
      <c r="B25" s="143" t="s">
        <v>220</v>
      </c>
      <c r="C25" s="106" t="s">
        <v>222</v>
      </c>
      <c r="D25" s="106" t="s">
        <v>65</v>
      </c>
      <c r="E25" s="107">
        <v>12084</v>
      </c>
    </row>
    <row r="26" spans="1:5" ht="24.75">
      <c r="A26" s="105">
        <v>44616</v>
      </c>
      <c r="B26" s="106" t="s">
        <v>224</v>
      </c>
      <c r="C26" s="106" t="s">
        <v>223</v>
      </c>
      <c r="D26" s="106" t="s">
        <v>35</v>
      </c>
      <c r="E26" s="107">
        <v>10859.3</v>
      </c>
    </row>
    <row r="27" spans="1:5" ht="24.75">
      <c r="A27" s="105">
        <v>44616</v>
      </c>
      <c r="B27" s="143" t="s">
        <v>226</v>
      </c>
      <c r="C27" s="106" t="s">
        <v>223</v>
      </c>
      <c r="D27" s="106" t="s">
        <v>35</v>
      </c>
      <c r="E27" s="107">
        <f>25061.2-E26</f>
        <v>14201.900000000001</v>
      </c>
    </row>
    <row r="28" spans="1:5" ht="24.75">
      <c r="A28" s="105">
        <v>44621</v>
      </c>
      <c r="B28" s="143" t="s">
        <v>220</v>
      </c>
      <c r="C28" s="106" t="s">
        <v>228</v>
      </c>
      <c r="D28" s="106" t="s">
        <v>35</v>
      </c>
      <c r="E28" s="107">
        <v>48940</v>
      </c>
    </row>
    <row r="29" spans="1:5" ht="24.75">
      <c r="A29" s="105">
        <v>44622</v>
      </c>
      <c r="B29" s="143" t="s">
        <v>220</v>
      </c>
      <c r="C29" s="106" t="s">
        <v>85</v>
      </c>
      <c r="D29" s="106" t="s">
        <v>37</v>
      </c>
      <c r="E29" s="107">
        <v>10500</v>
      </c>
    </row>
    <row r="30" spans="1:5" ht="24.75">
      <c r="A30" s="105">
        <v>44622</v>
      </c>
      <c r="B30" s="143" t="s">
        <v>231</v>
      </c>
      <c r="C30" s="106" t="s">
        <v>229</v>
      </c>
      <c r="D30" s="106" t="s">
        <v>35</v>
      </c>
      <c r="E30" s="107">
        <v>15200</v>
      </c>
    </row>
    <row r="31" spans="1:5" ht="24.75">
      <c r="A31" s="105">
        <v>44623</v>
      </c>
      <c r="B31" s="106" t="s">
        <v>138</v>
      </c>
      <c r="C31" s="106" t="s">
        <v>230</v>
      </c>
      <c r="D31" s="106" t="s">
        <v>35</v>
      </c>
      <c r="E31" s="107">
        <v>1000</v>
      </c>
    </row>
    <row r="32" spans="1:5" ht="24.75">
      <c r="A32" s="105">
        <v>44623</v>
      </c>
      <c r="B32" s="143" t="s">
        <v>232</v>
      </c>
      <c r="C32" s="106" t="s">
        <v>230</v>
      </c>
      <c r="D32" s="106" t="s">
        <v>35</v>
      </c>
      <c r="E32" s="107">
        <f>4936-E31</f>
        <v>3936</v>
      </c>
    </row>
    <row r="33" spans="1:5" ht="24.75">
      <c r="A33" s="105">
        <v>44634</v>
      </c>
      <c r="B33" s="143" t="s">
        <v>226</v>
      </c>
      <c r="C33" s="106" t="s">
        <v>223</v>
      </c>
      <c r="D33" s="106" t="s">
        <v>35</v>
      </c>
      <c r="E33" s="107">
        <v>26061.5</v>
      </c>
    </row>
    <row r="34" spans="1:5" ht="24.75">
      <c r="A34" s="105">
        <v>44636</v>
      </c>
      <c r="B34" s="106" t="s">
        <v>135</v>
      </c>
      <c r="C34" s="106" t="s">
        <v>85</v>
      </c>
      <c r="D34" s="106" t="s">
        <v>37</v>
      </c>
      <c r="E34" s="107">
        <v>7000</v>
      </c>
    </row>
    <row r="35" spans="1:5" ht="28.5" customHeight="1">
      <c r="A35" s="105">
        <v>44636</v>
      </c>
      <c r="B35" s="143" t="s">
        <v>218</v>
      </c>
      <c r="C35" s="106" t="s">
        <v>249</v>
      </c>
      <c r="D35" s="106" t="s">
        <v>36</v>
      </c>
      <c r="E35" s="107">
        <v>78050</v>
      </c>
    </row>
    <row r="36" spans="1:5" ht="24.75">
      <c r="A36" s="105">
        <v>44643</v>
      </c>
      <c r="B36" s="106" t="s">
        <v>258</v>
      </c>
      <c r="C36" s="106" t="s">
        <v>84</v>
      </c>
      <c r="D36" s="106" t="s">
        <v>35</v>
      </c>
      <c r="E36" s="107">
        <v>4347</v>
      </c>
    </row>
    <row r="37" spans="1:5" ht="12">
      <c r="A37" s="105">
        <v>44644</v>
      </c>
      <c r="B37" s="106" t="s">
        <v>91</v>
      </c>
      <c r="C37" s="106" t="s">
        <v>85</v>
      </c>
      <c r="D37" s="106" t="s">
        <v>37</v>
      </c>
      <c r="E37" s="107">
        <v>13300</v>
      </c>
    </row>
    <row r="38" spans="1:5" ht="24.75">
      <c r="A38" s="105">
        <v>44644</v>
      </c>
      <c r="B38" s="106" t="s">
        <v>287</v>
      </c>
      <c r="C38" s="106" t="s">
        <v>288</v>
      </c>
      <c r="D38" s="106" t="s">
        <v>36</v>
      </c>
      <c r="E38" s="107">
        <v>183600</v>
      </c>
    </row>
    <row r="39" spans="1:5" ht="24.75">
      <c r="A39" s="105">
        <v>44644</v>
      </c>
      <c r="B39" s="143" t="s">
        <v>290</v>
      </c>
      <c r="C39" s="106" t="s">
        <v>289</v>
      </c>
      <c r="D39" s="106" t="s">
        <v>36</v>
      </c>
      <c r="E39" s="107">
        <v>200720</v>
      </c>
    </row>
    <row r="40" spans="1:5" ht="24.75">
      <c r="A40" s="105">
        <v>44650</v>
      </c>
      <c r="B40" s="143" t="s">
        <v>232</v>
      </c>
      <c r="C40" s="106" t="s">
        <v>85</v>
      </c>
      <c r="D40" s="106" t="s">
        <v>37</v>
      </c>
      <c r="E40" s="107">
        <v>7000</v>
      </c>
    </row>
    <row r="41" spans="1:5" ht="24.75" customHeight="1">
      <c r="A41" s="105">
        <v>44650</v>
      </c>
      <c r="B41" s="106" t="s">
        <v>91</v>
      </c>
      <c r="C41" s="106" t="s">
        <v>291</v>
      </c>
      <c r="D41" s="106" t="s">
        <v>36</v>
      </c>
      <c r="E41" s="107">
        <v>32400</v>
      </c>
    </row>
    <row r="42" spans="1:5" ht="24.75">
      <c r="A42" s="105">
        <v>44651</v>
      </c>
      <c r="B42" s="106" t="s">
        <v>258</v>
      </c>
      <c r="C42" s="106" t="s">
        <v>85</v>
      </c>
      <c r="D42" s="106" t="s">
        <v>37</v>
      </c>
      <c r="E42" s="107">
        <v>82720</v>
      </c>
    </row>
    <row r="43" spans="1:5" ht="24.75">
      <c r="A43" s="105">
        <v>44652</v>
      </c>
      <c r="B43" s="106" t="s">
        <v>258</v>
      </c>
      <c r="C43" s="106" t="s">
        <v>304</v>
      </c>
      <c r="D43" s="106" t="s">
        <v>305</v>
      </c>
      <c r="E43" s="107">
        <v>3500</v>
      </c>
    </row>
    <row r="44" spans="1:5" ht="24.75">
      <c r="A44" s="105">
        <v>44655</v>
      </c>
      <c r="B44" s="106" t="s">
        <v>258</v>
      </c>
      <c r="C44" s="106" t="s">
        <v>306</v>
      </c>
      <c r="D44" s="106" t="s">
        <v>305</v>
      </c>
      <c r="E44" s="107">
        <v>10500</v>
      </c>
    </row>
    <row r="45" spans="1:5" ht="28.5" customHeight="1">
      <c r="A45" s="105">
        <v>44673</v>
      </c>
      <c r="B45" s="106" t="s">
        <v>287</v>
      </c>
      <c r="C45" s="106" t="s">
        <v>85</v>
      </c>
      <c r="D45" s="106" t="s">
        <v>37</v>
      </c>
      <c r="E45" s="107">
        <v>17720</v>
      </c>
    </row>
    <row r="46" spans="1:5" ht="27.75" customHeight="1">
      <c r="A46" s="105">
        <v>44677</v>
      </c>
      <c r="B46" s="106" t="s">
        <v>359</v>
      </c>
      <c r="C46" s="106" t="s">
        <v>306</v>
      </c>
      <c r="D46" s="106" t="s">
        <v>305</v>
      </c>
      <c r="E46" s="107">
        <v>7500</v>
      </c>
    </row>
    <row r="47" spans="1:5" ht="24.75">
      <c r="A47" s="105">
        <v>44677</v>
      </c>
      <c r="B47" s="106" t="s">
        <v>359</v>
      </c>
      <c r="C47" s="106" t="s">
        <v>361</v>
      </c>
      <c r="D47" s="106" t="s">
        <v>65</v>
      </c>
      <c r="E47" s="107">
        <v>10500</v>
      </c>
    </row>
    <row r="48" spans="1:5" ht="24.75">
      <c r="A48" s="105">
        <v>44679</v>
      </c>
      <c r="B48" s="106" t="s">
        <v>359</v>
      </c>
      <c r="C48" s="106" t="s">
        <v>304</v>
      </c>
      <c r="D48" s="106" t="s">
        <v>305</v>
      </c>
      <c r="E48" s="107">
        <v>7000</v>
      </c>
    </row>
    <row r="49" spans="1:5" ht="24.75">
      <c r="A49" s="105">
        <v>44685</v>
      </c>
      <c r="B49" s="106" t="s">
        <v>359</v>
      </c>
      <c r="C49" s="106" t="s">
        <v>362</v>
      </c>
      <c r="D49" s="106" t="s">
        <v>35</v>
      </c>
      <c r="E49" s="107">
        <v>4385</v>
      </c>
    </row>
    <row r="50" spans="1:5" ht="12">
      <c r="A50" s="105">
        <v>44693</v>
      </c>
      <c r="B50" s="106" t="s">
        <v>91</v>
      </c>
      <c r="C50" s="106" t="s">
        <v>364</v>
      </c>
      <c r="D50" s="106" t="s">
        <v>49</v>
      </c>
      <c r="E50" s="107">
        <v>120690</v>
      </c>
    </row>
    <row r="51" spans="1:5" ht="24.75">
      <c r="A51" s="105">
        <v>44697</v>
      </c>
      <c r="B51" s="106" t="s">
        <v>369</v>
      </c>
      <c r="C51" s="106" t="s">
        <v>368</v>
      </c>
      <c r="D51" s="106" t="s">
        <v>65</v>
      </c>
      <c r="E51" s="107">
        <v>15000</v>
      </c>
    </row>
    <row r="52" spans="1:5" ht="24.75">
      <c r="A52" s="105">
        <v>44697</v>
      </c>
      <c r="B52" s="106" t="s">
        <v>369</v>
      </c>
      <c r="C52" s="106" t="s">
        <v>370</v>
      </c>
      <c r="D52" s="106" t="s">
        <v>36</v>
      </c>
      <c r="E52" s="107">
        <v>79885</v>
      </c>
    </row>
    <row r="53" spans="1:5" ht="24.75">
      <c r="A53" s="105">
        <v>44698</v>
      </c>
      <c r="B53" s="106" t="s">
        <v>359</v>
      </c>
      <c r="C53" s="106" t="s">
        <v>85</v>
      </c>
      <c r="D53" s="106" t="s">
        <v>37</v>
      </c>
      <c r="E53" s="107">
        <v>7000</v>
      </c>
    </row>
    <row r="54" spans="1:5" ht="12">
      <c r="A54" s="105">
        <v>44698</v>
      </c>
      <c r="B54" s="106" t="s">
        <v>91</v>
      </c>
      <c r="C54" s="106" t="s">
        <v>371</v>
      </c>
      <c r="D54" s="106" t="s">
        <v>49</v>
      </c>
      <c r="E54" s="107">
        <v>230250</v>
      </c>
    </row>
    <row r="55" spans="1:5" ht="24.75">
      <c r="A55" s="105">
        <v>44699</v>
      </c>
      <c r="B55" s="106" t="s">
        <v>359</v>
      </c>
      <c r="C55" s="106" t="s">
        <v>304</v>
      </c>
      <c r="D55" s="106" t="s">
        <v>305</v>
      </c>
      <c r="E55" s="107">
        <v>4000</v>
      </c>
    </row>
    <row r="56" spans="1:5" ht="24.75">
      <c r="A56" s="105">
        <v>44700</v>
      </c>
      <c r="B56" s="106" t="s">
        <v>359</v>
      </c>
      <c r="C56" s="106" t="s">
        <v>306</v>
      </c>
      <c r="D56" s="106" t="s">
        <v>305</v>
      </c>
      <c r="E56" s="107">
        <v>10500</v>
      </c>
    </row>
    <row r="57" spans="1:5" ht="24.75">
      <c r="A57" s="105">
        <v>44705</v>
      </c>
      <c r="B57" s="106" t="s">
        <v>381</v>
      </c>
      <c r="C57" s="106" t="s">
        <v>380</v>
      </c>
      <c r="D57" s="106" t="s">
        <v>35</v>
      </c>
      <c r="E57" s="107">
        <v>221073.58</v>
      </c>
    </row>
    <row r="58" spans="1:5" ht="24.75">
      <c r="A58" s="105">
        <v>44715</v>
      </c>
      <c r="B58" s="106" t="s">
        <v>369</v>
      </c>
      <c r="C58" s="106" t="s">
        <v>249</v>
      </c>
      <c r="D58" s="106" t="s">
        <v>36</v>
      </c>
      <c r="E58" s="107">
        <v>9500</v>
      </c>
    </row>
    <row r="59" spans="1:5" ht="24.75">
      <c r="A59" s="105">
        <v>44719</v>
      </c>
      <c r="B59" s="106" t="s">
        <v>369</v>
      </c>
      <c r="C59" s="106" t="s">
        <v>62</v>
      </c>
      <c r="D59" s="106" t="s">
        <v>35</v>
      </c>
      <c r="E59" s="107">
        <v>10231</v>
      </c>
    </row>
    <row r="60" spans="1:5" ht="24.75">
      <c r="A60" s="105">
        <v>44719</v>
      </c>
      <c r="B60" s="106" t="s">
        <v>385</v>
      </c>
      <c r="C60" s="106" t="s">
        <v>384</v>
      </c>
      <c r="D60" s="106" t="s">
        <v>35</v>
      </c>
      <c r="E60" s="107">
        <v>27336</v>
      </c>
    </row>
    <row r="61" spans="1:5" ht="24.75">
      <c r="A61" s="105">
        <v>44747</v>
      </c>
      <c r="B61" s="106" t="s">
        <v>417</v>
      </c>
      <c r="C61" s="106" t="s">
        <v>85</v>
      </c>
      <c r="D61" s="106" t="s">
        <v>37</v>
      </c>
      <c r="E61" s="107">
        <v>25320</v>
      </c>
    </row>
    <row r="62" spans="1:5" ht="24.75">
      <c r="A62" s="105">
        <v>44769</v>
      </c>
      <c r="B62" s="106" t="s">
        <v>435</v>
      </c>
      <c r="C62" s="106" t="s">
        <v>434</v>
      </c>
      <c r="D62" s="106" t="s">
        <v>36</v>
      </c>
      <c r="E62" s="107">
        <v>81500</v>
      </c>
    </row>
    <row r="63" spans="1:5" ht="24.75">
      <c r="A63" s="105">
        <v>44770</v>
      </c>
      <c r="B63" s="106" t="s">
        <v>438</v>
      </c>
      <c r="C63" s="106" t="s">
        <v>437</v>
      </c>
      <c r="D63" s="106" t="s">
        <v>35</v>
      </c>
      <c r="E63" s="107">
        <v>10915.33</v>
      </c>
    </row>
    <row r="64" spans="1:5" ht="24.75">
      <c r="A64" s="105">
        <v>44770</v>
      </c>
      <c r="B64" s="106" t="s">
        <v>439</v>
      </c>
      <c r="C64" s="106" t="s">
        <v>437</v>
      </c>
      <c r="D64" s="106" t="s">
        <v>35</v>
      </c>
      <c r="E64" s="107">
        <f>30630.48-E63</f>
        <v>19715.15</v>
      </c>
    </row>
    <row r="65" spans="1:5" ht="24.75">
      <c r="A65" s="105">
        <v>44777</v>
      </c>
      <c r="B65" s="106" t="s">
        <v>443</v>
      </c>
      <c r="C65" s="106" t="s">
        <v>442</v>
      </c>
      <c r="D65" s="106" t="s">
        <v>37</v>
      </c>
      <c r="E65" s="107">
        <v>14540</v>
      </c>
    </row>
    <row r="66" spans="1:5" ht="24.75">
      <c r="A66" s="105">
        <v>44784</v>
      </c>
      <c r="B66" s="106" t="s">
        <v>459</v>
      </c>
      <c r="C66" s="106" t="s">
        <v>458</v>
      </c>
      <c r="D66" s="106" t="s">
        <v>35</v>
      </c>
      <c r="E66" s="107">
        <v>400000</v>
      </c>
    </row>
    <row r="67" spans="1:5" ht="12">
      <c r="A67" s="105">
        <v>44788</v>
      </c>
      <c r="B67" s="106" t="s">
        <v>91</v>
      </c>
      <c r="C67" s="106" t="s">
        <v>461</v>
      </c>
      <c r="D67" s="106" t="s">
        <v>36</v>
      </c>
      <c r="E67" s="107">
        <v>40760</v>
      </c>
    </row>
    <row r="68" spans="1:5" ht="24.75">
      <c r="A68" s="105">
        <v>44804</v>
      </c>
      <c r="B68" s="106" t="s">
        <v>481</v>
      </c>
      <c r="C68" s="106" t="s">
        <v>85</v>
      </c>
      <c r="D68" s="106" t="s">
        <v>37</v>
      </c>
      <c r="E68" s="107">
        <v>13250</v>
      </c>
    </row>
    <row r="69" spans="1:5" ht="24.75">
      <c r="A69" s="105">
        <v>44813</v>
      </c>
      <c r="B69" s="106" t="s">
        <v>443</v>
      </c>
      <c r="C69" s="106" t="s">
        <v>492</v>
      </c>
      <c r="D69" s="106" t="s">
        <v>35</v>
      </c>
      <c r="E69" s="107">
        <v>29120</v>
      </c>
    </row>
    <row r="70" spans="1:5" ht="24.75">
      <c r="A70" s="105">
        <v>44830</v>
      </c>
      <c r="B70" s="143" t="s">
        <v>218</v>
      </c>
      <c r="C70" s="106" t="s">
        <v>370</v>
      </c>
      <c r="D70" s="106" t="s">
        <v>36</v>
      </c>
      <c r="E70" s="107">
        <v>17635</v>
      </c>
    </row>
    <row r="71" spans="1:5" ht="24.75">
      <c r="A71" s="105">
        <v>44830</v>
      </c>
      <c r="B71" s="106" t="s">
        <v>369</v>
      </c>
      <c r="C71" s="106" t="s">
        <v>370</v>
      </c>
      <c r="D71" s="106" t="s">
        <v>36</v>
      </c>
      <c r="E71" s="107">
        <v>17635</v>
      </c>
    </row>
    <row r="72" spans="1:5" ht="24.75">
      <c r="A72" s="105">
        <v>44830</v>
      </c>
      <c r="B72" s="143" t="s">
        <v>494</v>
      </c>
      <c r="C72" s="106" t="s">
        <v>493</v>
      </c>
      <c r="D72" s="106" t="s">
        <v>49</v>
      </c>
      <c r="E72" s="107">
        <v>24000</v>
      </c>
    </row>
    <row r="73" spans="1:5" ht="24.75">
      <c r="A73" s="105">
        <v>44838</v>
      </c>
      <c r="B73" s="143" t="s">
        <v>494</v>
      </c>
      <c r="C73" s="106" t="s">
        <v>493</v>
      </c>
      <c r="D73" s="106" t="s">
        <v>49</v>
      </c>
      <c r="E73" s="107">
        <v>130000</v>
      </c>
    </row>
    <row r="74" spans="1:5" ht="24.75">
      <c r="A74" s="105">
        <v>44838</v>
      </c>
      <c r="B74" s="143" t="s">
        <v>232</v>
      </c>
      <c r="C74" s="106" t="s">
        <v>249</v>
      </c>
      <c r="D74" s="106" t="s">
        <v>36</v>
      </c>
      <c r="E74" s="107">
        <v>159350</v>
      </c>
    </row>
    <row r="75" spans="1:5" ht="24.75">
      <c r="A75" s="105">
        <v>44844</v>
      </c>
      <c r="B75" s="106" t="s">
        <v>505</v>
      </c>
      <c r="C75" s="106" t="s">
        <v>511</v>
      </c>
      <c r="D75" s="106" t="s">
        <v>36</v>
      </c>
      <c r="E75" s="107">
        <v>12500</v>
      </c>
    </row>
    <row r="76" spans="1:5" ht="24.75">
      <c r="A76" s="105">
        <v>44851</v>
      </c>
      <c r="B76" s="106" t="s">
        <v>505</v>
      </c>
      <c r="C76" s="106" t="s">
        <v>526</v>
      </c>
      <c r="D76" s="106" t="s">
        <v>37</v>
      </c>
      <c r="E76" s="107">
        <v>58348</v>
      </c>
    </row>
    <row r="77" spans="1:5" ht="24.75">
      <c r="A77" s="105">
        <v>44858</v>
      </c>
      <c r="B77" s="106" t="s">
        <v>565</v>
      </c>
      <c r="C77" s="106" t="s">
        <v>564</v>
      </c>
      <c r="D77" s="106" t="s">
        <v>35</v>
      </c>
      <c r="E77" s="123">
        <v>115000</v>
      </c>
    </row>
    <row r="78" spans="1:5" ht="24.75">
      <c r="A78" s="105">
        <v>44862</v>
      </c>
      <c r="B78" s="106" t="s">
        <v>505</v>
      </c>
      <c r="C78" s="106" t="s">
        <v>62</v>
      </c>
      <c r="D78" s="106" t="s">
        <v>35</v>
      </c>
      <c r="E78" s="107">
        <v>5000</v>
      </c>
    </row>
    <row r="79" spans="1:5" ht="24.75">
      <c r="A79" s="105">
        <v>44873</v>
      </c>
      <c r="B79" s="106" t="s">
        <v>505</v>
      </c>
      <c r="C79" s="106" t="s">
        <v>249</v>
      </c>
      <c r="D79" s="106" t="s">
        <v>36</v>
      </c>
      <c r="E79" s="107">
        <v>17300</v>
      </c>
    </row>
    <row r="80" spans="1:5" ht="24.75">
      <c r="A80" s="105">
        <v>44875</v>
      </c>
      <c r="B80" s="106" t="s">
        <v>684</v>
      </c>
      <c r="C80" s="106" t="s">
        <v>526</v>
      </c>
      <c r="D80" s="106" t="s">
        <v>37</v>
      </c>
      <c r="E80" s="107">
        <v>12682</v>
      </c>
    </row>
    <row r="81" spans="1:5" ht="24.75">
      <c r="A81" s="105">
        <v>44882</v>
      </c>
      <c r="B81" s="106" t="s">
        <v>684</v>
      </c>
      <c r="C81" s="106" t="s">
        <v>222</v>
      </c>
      <c r="D81" s="106" t="s">
        <v>65</v>
      </c>
      <c r="E81" s="107">
        <v>3500</v>
      </c>
    </row>
    <row r="82" spans="1:5" ht="24.75">
      <c r="A82" s="105">
        <v>44886</v>
      </c>
      <c r="B82" s="143" t="s">
        <v>232</v>
      </c>
      <c r="C82" s="106" t="s">
        <v>230</v>
      </c>
      <c r="D82" s="106" t="s">
        <v>35</v>
      </c>
      <c r="E82" s="107">
        <v>27200</v>
      </c>
    </row>
    <row r="83" spans="1:5" ht="27" customHeight="1">
      <c r="A83" s="105">
        <v>44904</v>
      </c>
      <c r="B83" s="106" t="s">
        <v>684</v>
      </c>
      <c r="C83" s="106" t="s">
        <v>306</v>
      </c>
      <c r="D83" s="106" t="s">
        <v>36</v>
      </c>
      <c r="E83" s="107">
        <v>7500</v>
      </c>
    </row>
    <row r="84" spans="1:5" ht="12">
      <c r="A84" s="105">
        <v>44921</v>
      </c>
      <c r="B84" s="106" t="s">
        <v>945</v>
      </c>
      <c r="C84" s="106" t="s">
        <v>944</v>
      </c>
      <c r="D84" s="106" t="s">
        <v>36</v>
      </c>
      <c r="E84" s="107">
        <v>63430</v>
      </c>
    </row>
    <row r="85" spans="1:5" ht="24.75">
      <c r="A85" s="105">
        <v>44921</v>
      </c>
      <c r="B85" s="106" t="s">
        <v>481</v>
      </c>
      <c r="C85" s="106" t="s">
        <v>946</v>
      </c>
      <c r="D85" s="106" t="s">
        <v>35</v>
      </c>
      <c r="E85" s="107">
        <v>10450</v>
      </c>
    </row>
    <row r="86" spans="1:5" ht="25.5" customHeight="1">
      <c r="A86" s="105">
        <v>44921</v>
      </c>
      <c r="B86" s="153" t="s">
        <v>948</v>
      </c>
      <c r="C86" s="106" t="s">
        <v>947</v>
      </c>
      <c r="D86" s="106" t="s">
        <v>36</v>
      </c>
      <c r="E86" s="107">
        <v>112900</v>
      </c>
    </row>
    <row r="87" spans="1:5" ht="24.75">
      <c r="A87" s="105">
        <v>44921</v>
      </c>
      <c r="B87" s="153" t="s">
        <v>948</v>
      </c>
      <c r="C87" s="106" t="s">
        <v>947</v>
      </c>
      <c r="D87" s="106" t="s">
        <v>36</v>
      </c>
      <c r="E87" s="107">
        <v>115600</v>
      </c>
    </row>
    <row r="88" spans="1:5" ht="12">
      <c r="A88" s="105"/>
      <c r="B88" s="106"/>
      <c r="C88" s="106"/>
      <c r="D88" s="106"/>
      <c r="E88" s="107"/>
    </row>
    <row r="89" spans="1:5" ht="27" customHeight="1">
      <c r="A89" s="105"/>
      <c r="B89" s="106"/>
      <c r="C89" s="106"/>
      <c r="D89" s="106"/>
      <c r="E89" s="107"/>
    </row>
    <row r="90" spans="1:5" ht="12">
      <c r="A90" s="105"/>
      <c r="B90" s="106"/>
      <c r="C90" s="106"/>
      <c r="D90" s="106"/>
      <c r="E90" s="107"/>
    </row>
    <row r="91" spans="1:5" ht="27.75" customHeight="1">
      <c r="A91" s="105"/>
      <c r="B91" s="106"/>
      <c r="C91" s="106"/>
      <c r="D91" s="106"/>
      <c r="E91" s="107"/>
    </row>
    <row r="92" spans="1:5" ht="12">
      <c r="A92" s="105"/>
      <c r="B92" s="106"/>
      <c r="C92" s="106"/>
      <c r="D92" s="106"/>
      <c r="E92" s="107"/>
    </row>
    <row r="93" spans="1:5" ht="12">
      <c r="A93" s="105"/>
      <c r="B93" s="106"/>
      <c r="C93" s="106"/>
      <c r="D93" s="106"/>
      <c r="E93" s="107"/>
    </row>
    <row r="94" spans="1:5" ht="28.5" customHeight="1">
      <c r="A94" s="105"/>
      <c r="B94" s="106"/>
      <c r="C94" s="106"/>
      <c r="D94" s="106"/>
      <c r="E94" s="107"/>
    </row>
    <row r="95" spans="1:5" ht="12">
      <c r="A95" s="105"/>
      <c r="B95" s="106"/>
      <c r="C95" s="106"/>
      <c r="D95" s="106"/>
      <c r="E95" s="107"/>
    </row>
    <row r="96" spans="1:5" ht="12">
      <c r="A96" s="105"/>
      <c r="B96" s="106"/>
      <c r="C96" s="106"/>
      <c r="D96" s="106"/>
      <c r="E96" s="107"/>
    </row>
    <row r="97" spans="1:5" ht="26.25" customHeight="1">
      <c r="A97" s="105"/>
      <c r="B97" s="106"/>
      <c r="C97" s="106"/>
      <c r="D97" s="106"/>
      <c r="E97" s="107"/>
    </row>
    <row r="98" spans="1:5" ht="12">
      <c r="A98" s="105"/>
      <c r="B98" s="106"/>
      <c r="C98" s="106"/>
      <c r="D98" s="106"/>
      <c r="E98" s="107"/>
    </row>
    <row r="99" spans="1:5" ht="24" customHeight="1">
      <c r="A99" s="105"/>
      <c r="B99" s="106"/>
      <c r="C99" s="106"/>
      <c r="D99" s="106"/>
      <c r="E99" s="107"/>
    </row>
    <row r="100" spans="1:5" ht="12">
      <c r="A100" s="105"/>
      <c r="B100" s="106"/>
      <c r="C100" s="106"/>
      <c r="D100" s="106"/>
      <c r="E100" s="107"/>
    </row>
    <row r="101" spans="1:5" ht="27" customHeight="1">
      <c r="A101" s="105"/>
      <c r="B101" s="106"/>
      <c r="C101" s="106"/>
      <c r="D101" s="106"/>
      <c r="E101" s="107"/>
    </row>
    <row r="102" spans="1:5" ht="28.5" customHeight="1">
      <c r="A102" s="105"/>
      <c r="B102" s="106"/>
      <c r="C102" s="106"/>
      <c r="D102" s="106"/>
      <c r="E102" s="107"/>
    </row>
    <row r="103" spans="1:5" ht="12">
      <c r="A103" s="105"/>
      <c r="B103" s="106"/>
      <c r="C103" s="106"/>
      <c r="D103" s="106"/>
      <c r="E103" s="107"/>
    </row>
    <row r="104" spans="1:5" ht="12">
      <c r="A104" s="105"/>
      <c r="B104" s="106"/>
      <c r="C104" s="106"/>
      <c r="D104" s="106"/>
      <c r="E104" s="107"/>
    </row>
    <row r="105" spans="1:5" ht="12">
      <c r="A105" s="105"/>
      <c r="B105" s="106"/>
      <c r="C105" s="106"/>
      <c r="D105" s="106"/>
      <c r="E105" s="107"/>
    </row>
    <row r="106" spans="1:5" ht="18.75" customHeight="1">
      <c r="A106" s="105"/>
      <c r="B106" s="106"/>
      <c r="C106" s="106"/>
      <c r="D106" s="106"/>
      <c r="E106" s="107"/>
    </row>
    <row r="107" spans="1:5" ht="29.25" customHeight="1">
      <c r="A107" s="105"/>
      <c r="B107" s="106"/>
      <c r="C107" s="106"/>
      <c r="D107" s="106"/>
      <c r="E107" s="107"/>
    </row>
    <row r="108" spans="1:5" ht="12">
      <c r="A108" s="105"/>
      <c r="B108" s="106"/>
      <c r="C108" s="106"/>
      <c r="D108" s="106"/>
      <c r="E108" s="107"/>
    </row>
    <row r="109" spans="1:5" ht="12">
      <c r="A109" s="105"/>
      <c r="B109" s="106"/>
      <c r="C109" s="106"/>
      <c r="D109" s="106"/>
      <c r="E109" s="107"/>
    </row>
    <row r="110" spans="1:5" ht="12">
      <c r="A110" s="105"/>
      <c r="B110" s="106"/>
      <c r="C110" s="106"/>
      <c r="D110" s="106"/>
      <c r="E110" s="107"/>
    </row>
    <row r="111" spans="1:5" ht="12">
      <c r="A111" s="105"/>
      <c r="B111" s="106"/>
      <c r="C111" s="106"/>
      <c r="D111" s="106"/>
      <c r="E111" s="107"/>
    </row>
    <row r="112" spans="1:5" ht="12">
      <c r="A112" s="105"/>
      <c r="B112" s="106"/>
      <c r="C112" s="106"/>
      <c r="D112" s="106"/>
      <c r="E112" s="107"/>
    </row>
    <row r="113" spans="1:5" ht="12">
      <c r="A113" s="105"/>
      <c r="B113" s="106"/>
      <c r="C113" s="106"/>
      <c r="D113" s="106"/>
      <c r="E113" s="107"/>
    </row>
    <row r="114" spans="1:5" ht="12">
      <c r="A114" s="105"/>
      <c r="B114" s="106"/>
      <c r="C114" s="106"/>
      <c r="D114" s="106"/>
      <c r="E114" s="107"/>
    </row>
    <row r="115" spans="1:5" ht="12">
      <c r="A115" s="105"/>
      <c r="B115" s="106"/>
      <c r="C115" s="106"/>
      <c r="D115" s="106"/>
      <c r="E115" s="107"/>
    </row>
    <row r="116" spans="1:5" ht="12">
      <c r="A116" s="105"/>
      <c r="B116" s="106"/>
      <c r="C116" s="106"/>
      <c r="D116" s="106"/>
      <c r="E116" s="107"/>
    </row>
    <row r="117" spans="1:5" ht="12">
      <c r="A117" s="105"/>
      <c r="B117" s="106"/>
      <c r="C117" s="106"/>
      <c r="D117" s="106"/>
      <c r="E117" s="107"/>
    </row>
    <row r="118" spans="1:5" ht="12">
      <c r="A118" s="105"/>
      <c r="B118" s="106"/>
      <c r="C118" s="106"/>
      <c r="D118" s="106"/>
      <c r="E118" s="107"/>
    </row>
    <row r="119" spans="1:5" ht="12">
      <c r="A119" s="105"/>
      <c r="B119" s="106"/>
      <c r="C119" s="106"/>
      <c r="D119" s="106"/>
      <c r="E119" s="107"/>
    </row>
    <row r="120" spans="1:5" ht="12">
      <c r="A120" s="105"/>
      <c r="B120" s="106"/>
      <c r="C120" s="106"/>
      <c r="D120" s="106"/>
      <c r="E120" s="107"/>
    </row>
    <row r="121" spans="1:5" ht="12">
      <c r="A121" s="105"/>
      <c r="B121" s="106"/>
      <c r="C121" s="106"/>
      <c r="D121" s="106"/>
      <c r="E121" s="107"/>
    </row>
    <row r="122" spans="1:5" ht="12">
      <c r="A122" s="105"/>
      <c r="B122" s="106"/>
      <c r="C122" s="106"/>
      <c r="D122" s="106"/>
      <c r="E122" s="107"/>
    </row>
    <row r="123" spans="1:5" ht="12">
      <c r="A123" s="105"/>
      <c r="B123" s="106"/>
      <c r="C123" s="106"/>
      <c r="D123" s="106"/>
      <c r="E123" s="107"/>
    </row>
    <row r="124" spans="1:5" ht="12">
      <c r="A124" s="105"/>
      <c r="B124" s="106"/>
      <c r="C124" s="106"/>
      <c r="D124" s="106"/>
      <c r="E124" s="107"/>
    </row>
    <row r="125" spans="1:5" ht="12">
      <c r="A125" s="105"/>
      <c r="B125" s="106"/>
      <c r="C125" s="106"/>
      <c r="D125" s="106"/>
      <c r="E125" s="107"/>
    </row>
    <row r="126" spans="1:5" ht="12">
      <c r="A126" s="105"/>
      <c r="B126" s="106"/>
      <c r="C126" s="106"/>
      <c r="D126" s="106"/>
      <c r="E126" s="107"/>
    </row>
    <row r="127" spans="1:5" ht="12">
      <c r="A127" s="105"/>
      <c r="B127" s="106"/>
      <c r="C127" s="106"/>
      <c r="D127" s="106"/>
      <c r="E127" s="107"/>
    </row>
    <row r="128" spans="1:5" ht="12">
      <c r="A128" s="105"/>
      <c r="B128" s="106"/>
      <c r="C128" s="106"/>
      <c r="D128" s="106"/>
      <c r="E128" s="107"/>
    </row>
    <row r="129" spans="1:5" ht="12">
      <c r="A129" s="105"/>
      <c r="B129" s="106"/>
      <c r="C129" s="106"/>
      <c r="D129" s="106"/>
      <c r="E129" s="107"/>
    </row>
    <row r="130" spans="1:5" ht="12">
      <c r="A130" s="105"/>
      <c r="B130" s="106"/>
      <c r="C130" s="106"/>
      <c r="D130" s="106"/>
      <c r="E130" s="107"/>
    </row>
    <row r="131" spans="1:5" ht="12">
      <c r="A131" s="105"/>
      <c r="B131" s="106"/>
      <c r="C131" s="106"/>
      <c r="D131" s="106"/>
      <c r="E131" s="107"/>
    </row>
    <row r="132" spans="1:5" ht="12">
      <c r="A132" s="105"/>
      <c r="B132" s="106"/>
      <c r="C132" s="106"/>
      <c r="D132" s="106"/>
      <c r="E132" s="107"/>
    </row>
    <row r="133" spans="1:5" ht="12">
      <c r="A133" s="105"/>
      <c r="B133" s="106"/>
      <c r="C133" s="106"/>
      <c r="D133" s="106"/>
      <c r="E133" s="107"/>
    </row>
    <row r="134" spans="1:5" ht="12">
      <c r="A134" s="105"/>
      <c r="B134" s="106"/>
      <c r="C134" s="106"/>
      <c r="D134" s="106"/>
      <c r="E134" s="107"/>
    </row>
    <row r="135" spans="1:5" ht="12">
      <c r="A135" s="105"/>
      <c r="B135" s="106"/>
      <c r="C135" s="106"/>
      <c r="D135" s="106"/>
      <c r="E135" s="107"/>
    </row>
    <row r="136" spans="1:5" ht="12">
      <c r="A136" s="105"/>
      <c r="B136" s="106"/>
      <c r="C136" s="106"/>
      <c r="D136" s="106"/>
      <c r="E136" s="107"/>
    </row>
    <row r="137" spans="1:5" ht="12">
      <c r="A137" s="105"/>
      <c r="B137" s="106"/>
      <c r="C137" s="106"/>
      <c r="D137" s="106"/>
      <c r="E137" s="107"/>
    </row>
    <row r="138" spans="1:5" ht="12">
      <c r="A138" s="105"/>
      <c r="B138" s="106"/>
      <c r="C138" s="106"/>
      <c r="D138" s="106"/>
      <c r="E138" s="107"/>
    </row>
    <row r="139" spans="1:5" ht="12">
      <c r="A139" s="106"/>
      <c r="B139" s="106"/>
      <c r="C139" s="106"/>
      <c r="D139" s="106"/>
      <c r="E139" s="107"/>
    </row>
    <row r="140" spans="1:5" ht="12">
      <c r="A140" s="106"/>
      <c r="B140" s="106"/>
      <c r="C140" s="106"/>
      <c r="D140" s="106"/>
      <c r="E140" s="107"/>
    </row>
    <row r="141" spans="1:5" ht="12">
      <c r="A141" s="106" t="s">
        <v>20</v>
      </c>
      <c r="B141" s="106"/>
      <c r="C141" s="106"/>
      <c r="D141" s="106"/>
      <c r="E141" s="107">
        <f>SUM(E5:E140)</f>
        <v>4472254.5600000005</v>
      </c>
    </row>
  </sheetData>
  <sheetProtection/>
  <autoFilter ref="A4:E116">
    <sortState ref="A5:E141">
      <sortCondition sortBy="value" ref="A5:A141"/>
    </sortState>
  </autoFilter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A38" sqref="A38"/>
    </sheetView>
  </sheetViews>
  <sheetFormatPr defaultColWidth="11.57421875" defaultRowHeight="12.75"/>
  <cols>
    <col min="1" max="1" width="26.57421875" style="0" customWidth="1"/>
    <col min="2" max="2" width="9.8515625" style="0" bestFit="1" customWidth="1"/>
    <col min="3" max="3" width="10.8515625" style="0" bestFit="1" customWidth="1"/>
    <col min="4" max="4" width="4.57421875" style="0" customWidth="1"/>
    <col min="5" max="5" width="11.140625" style="0" customWidth="1"/>
  </cols>
  <sheetData>
    <row r="3" spans="1:3" ht="12">
      <c r="A3" s="84" t="s">
        <v>7</v>
      </c>
      <c r="B3" s="85"/>
      <c r="C3" s="86"/>
    </row>
    <row r="4" spans="1:3" ht="12">
      <c r="A4" s="84" t="s">
        <v>1</v>
      </c>
      <c r="B4" s="84" t="s">
        <v>2</v>
      </c>
      <c r="C4" s="86" t="s">
        <v>8</v>
      </c>
    </row>
    <row r="5" spans="1:3" ht="12">
      <c r="A5" s="87" t="s">
        <v>9</v>
      </c>
      <c r="B5" s="87" t="s">
        <v>6</v>
      </c>
      <c r="C5" s="88"/>
    </row>
    <row r="6" spans="1:3" ht="12">
      <c r="A6" s="89"/>
      <c r="B6" s="100">
        <v>44581</v>
      </c>
      <c r="C6" s="99">
        <v>80540.55</v>
      </c>
    </row>
    <row r="7" spans="1:3" ht="12">
      <c r="A7" s="89"/>
      <c r="B7" s="100">
        <v>44575</v>
      </c>
      <c r="C7" s="99">
        <v>29136.99</v>
      </c>
    </row>
    <row r="8" spans="1:3" ht="12">
      <c r="A8" s="89"/>
      <c r="B8" s="100">
        <v>44620</v>
      </c>
      <c r="C8" s="99">
        <v>121644.32999999999</v>
      </c>
    </row>
    <row r="9" spans="1:3" ht="12">
      <c r="A9" s="89"/>
      <c r="B9" s="100">
        <v>44666</v>
      </c>
      <c r="C9" s="99">
        <v>71506.85</v>
      </c>
    </row>
    <row r="10" spans="1:3" ht="12">
      <c r="A10" s="89"/>
      <c r="B10" s="100">
        <v>44708</v>
      </c>
      <c r="C10" s="99">
        <v>203662.36</v>
      </c>
    </row>
    <row r="11" spans="1:3" ht="12">
      <c r="A11" s="89"/>
      <c r="B11" s="100">
        <v>44739</v>
      </c>
      <c r="C11" s="99">
        <v>97382.47</v>
      </c>
    </row>
    <row r="12" spans="1:3" ht="12">
      <c r="A12" s="89"/>
      <c r="B12" s="100">
        <v>44774</v>
      </c>
      <c r="C12" s="99">
        <v>109387.54000000001</v>
      </c>
    </row>
    <row r="13" spans="1:3" ht="12">
      <c r="A13" s="89"/>
      <c r="B13" s="100">
        <v>44742</v>
      </c>
      <c r="C13" s="99">
        <v>39280.82</v>
      </c>
    </row>
    <row r="14" spans="1:3" ht="12">
      <c r="A14" s="89"/>
      <c r="B14" s="100">
        <v>44809</v>
      </c>
      <c r="C14" s="99">
        <v>87390.27</v>
      </c>
    </row>
    <row r="15" spans="1:3" ht="12">
      <c r="A15" s="89"/>
      <c r="B15" s="100">
        <v>44844</v>
      </c>
      <c r="C15" s="99">
        <v>91861.91</v>
      </c>
    </row>
    <row r="16" spans="1:3" ht="12">
      <c r="A16" s="89"/>
      <c r="B16" s="100">
        <v>44875</v>
      </c>
      <c r="C16" s="99">
        <v>58933.97</v>
      </c>
    </row>
    <row r="17" spans="1:3" ht="12">
      <c r="A17" s="89"/>
      <c r="B17" s="100">
        <v>44911</v>
      </c>
      <c r="C17" s="99">
        <v>69677.81</v>
      </c>
    </row>
    <row r="18" spans="1:3" ht="12">
      <c r="A18" s="89"/>
      <c r="B18" s="100">
        <v>44685</v>
      </c>
      <c r="C18" s="99">
        <v>153445.75</v>
      </c>
    </row>
    <row r="19" spans="1:3" ht="12">
      <c r="A19" s="89"/>
      <c r="B19" s="100">
        <v>44897</v>
      </c>
      <c r="C19" s="99">
        <v>26095.89</v>
      </c>
    </row>
    <row r="20" spans="1:3" ht="12">
      <c r="A20" s="87" t="s">
        <v>10</v>
      </c>
      <c r="B20" s="85"/>
      <c r="C20" s="88">
        <v>1239947.5099999998</v>
      </c>
    </row>
    <row r="21" spans="1:3" ht="12">
      <c r="A21" s="87" t="s">
        <v>6</v>
      </c>
      <c r="B21" s="87" t="s">
        <v>6</v>
      </c>
      <c r="C21" s="88"/>
    </row>
    <row r="22" spans="1:3" ht="12">
      <c r="A22" s="87" t="s">
        <v>11</v>
      </c>
      <c r="B22" s="85"/>
      <c r="C22" s="88"/>
    </row>
    <row r="23" spans="1:3" ht="12">
      <c r="A23" s="91" t="s">
        <v>12</v>
      </c>
      <c r="B23" s="92"/>
      <c r="C23" s="93">
        <v>1239947.5099999998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91"/>
  <sheetViews>
    <sheetView zoomScalePageLayoutView="0" workbookViewId="0" topLeftCell="A49">
      <selection activeCell="F24" sqref="F24"/>
    </sheetView>
  </sheetViews>
  <sheetFormatPr defaultColWidth="11.57421875" defaultRowHeight="12.75"/>
  <cols>
    <col min="1" max="1" width="15.7109375" style="0" customWidth="1"/>
    <col min="2" max="2" width="36.140625" style="0" customWidth="1"/>
    <col min="3" max="3" width="11.57421875" style="0" customWidth="1"/>
    <col min="4" max="4" width="16.00390625" style="0" customWidth="1"/>
    <col min="5" max="5" width="18.7109375" style="0" customWidth="1"/>
    <col min="6" max="6" width="27.28125" style="0" customWidth="1"/>
  </cols>
  <sheetData>
    <row r="3" spans="1:6" ht="12.75" customHeight="1">
      <c r="A3" s="1"/>
      <c r="B3" s="155" t="s">
        <v>29</v>
      </c>
      <c r="C3" s="155"/>
      <c r="D3" s="155"/>
      <c r="E3" s="155"/>
      <c r="F3" s="1"/>
    </row>
    <row r="4" spans="1:6" ht="15">
      <c r="A4" s="1"/>
      <c r="B4" s="9"/>
      <c r="C4" s="9"/>
      <c r="D4" s="9"/>
      <c r="E4" s="9"/>
      <c r="F4" s="1"/>
    </row>
    <row r="5" spans="1:6" ht="49.5" customHeight="1">
      <c r="A5" s="10" t="s">
        <v>2</v>
      </c>
      <c r="B5" s="11" t="s">
        <v>25</v>
      </c>
      <c r="C5" s="12" t="s">
        <v>4</v>
      </c>
      <c r="D5" s="12" t="s">
        <v>5</v>
      </c>
      <c r="E5" s="13" t="s">
        <v>13</v>
      </c>
      <c r="F5" s="10" t="s">
        <v>1</v>
      </c>
    </row>
    <row r="6" spans="1:6" ht="49.5" customHeight="1">
      <c r="A6" s="14">
        <v>44575</v>
      </c>
      <c r="B6" s="19" t="s">
        <v>27</v>
      </c>
      <c r="C6" s="19"/>
      <c r="D6" s="20"/>
      <c r="E6" s="95">
        <v>29136.99</v>
      </c>
      <c r="F6" s="18" t="s">
        <v>9</v>
      </c>
    </row>
    <row r="7" spans="1:6" ht="15">
      <c r="A7" s="14">
        <v>44581</v>
      </c>
      <c r="B7" s="19" t="s">
        <v>26</v>
      </c>
      <c r="C7" s="19"/>
      <c r="D7" s="20"/>
      <c r="E7" s="95">
        <v>80540.55</v>
      </c>
      <c r="F7" s="18" t="s">
        <v>9</v>
      </c>
    </row>
    <row r="8" spans="1:6" ht="46.5" customHeight="1">
      <c r="A8" s="14">
        <v>44620</v>
      </c>
      <c r="B8" s="19" t="s">
        <v>26</v>
      </c>
      <c r="C8" s="19"/>
      <c r="D8" s="20"/>
      <c r="E8" s="95">
        <v>86785.48</v>
      </c>
      <c r="F8" s="18" t="s">
        <v>9</v>
      </c>
    </row>
    <row r="9" spans="1:6" ht="46.5" customHeight="1">
      <c r="A9" s="14">
        <v>44620</v>
      </c>
      <c r="B9" s="19" t="s">
        <v>27</v>
      </c>
      <c r="C9" s="19"/>
      <c r="D9" s="20"/>
      <c r="E9" s="95">
        <v>34858.85</v>
      </c>
      <c r="F9" s="18" t="s">
        <v>9</v>
      </c>
    </row>
    <row r="10" spans="1:6" ht="62.25" customHeight="1">
      <c r="A10" s="14">
        <v>44666</v>
      </c>
      <c r="B10" s="19" t="s">
        <v>27</v>
      </c>
      <c r="C10" s="19"/>
      <c r="D10" s="20"/>
      <c r="E10" s="95">
        <v>71506.85</v>
      </c>
      <c r="F10" s="18" t="s">
        <v>9</v>
      </c>
    </row>
    <row r="11" spans="1:6" ht="62.25" customHeight="1">
      <c r="A11" s="14">
        <v>44685</v>
      </c>
      <c r="B11" s="19" t="s">
        <v>26</v>
      </c>
      <c r="C11" s="19"/>
      <c r="D11" s="20"/>
      <c r="E11" s="95">
        <v>153445.75</v>
      </c>
      <c r="F11" s="18" t="s">
        <v>9</v>
      </c>
    </row>
    <row r="12" spans="1:6" ht="46.5" customHeight="1">
      <c r="A12" s="14">
        <v>44708</v>
      </c>
      <c r="B12" s="19" t="s">
        <v>27</v>
      </c>
      <c r="C12" s="19"/>
      <c r="D12" s="20"/>
      <c r="E12" s="101">
        <v>59312.77</v>
      </c>
      <c r="F12" s="18" t="s">
        <v>9</v>
      </c>
    </row>
    <row r="13" spans="1:6" ht="46.5" customHeight="1">
      <c r="A13" s="14">
        <v>44708</v>
      </c>
      <c r="B13" s="19" t="s">
        <v>26</v>
      </c>
      <c r="C13" s="19"/>
      <c r="D13" s="20"/>
      <c r="E13" s="95">
        <v>144349.59</v>
      </c>
      <c r="F13" s="18" t="s">
        <v>9</v>
      </c>
    </row>
    <row r="14" spans="1:6" ht="33.75" customHeight="1">
      <c r="A14" s="14">
        <v>44739</v>
      </c>
      <c r="B14" s="19" t="s">
        <v>26</v>
      </c>
      <c r="C14" s="19"/>
      <c r="D14" s="20"/>
      <c r="E14" s="95">
        <v>97382.47</v>
      </c>
      <c r="F14" s="18" t="s">
        <v>9</v>
      </c>
    </row>
    <row r="15" spans="1:6" ht="33.75" customHeight="1">
      <c r="A15" s="14">
        <v>44742</v>
      </c>
      <c r="B15" s="19" t="s">
        <v>27</v>
      </c>
      <c r="C15" s="19"/>
      <c r="D15" s="20"/>
      <c r="E15" s="95">
        <v>39280.82</v>
      </c>
      <c r="F15" s="18" t="s">
        <v>9</v>
      </c>
    </row>
    <row r="16" spans="1:6" ht="26.25" customHeight="1">
      <c r="A16" s="14">
        <v>44774</v>
      </c>
      <c r="B16" s="19" t="s">
        <v>26</v>
      </c>
      <c r="C16" s="19"/>
      <c r="D16" s="20"/>
      <c r="E16" s="95">
        <v>76476.58</v>
      </c>
      <c r="F16" s="18" t="s">
        <v>9</v>
      </c>
    </row>
    <row r="17" spans="1:6" ht="26.25" customHeight="1">
      <c r="A17" s="14">
        <v>44774</v>
      </c>
      <c r="B17" s="19" t="s">
        <v>27</v>
      </c>
      <c r="C17" s="19"/>
      <c r="D17" s="20"/>
      <c r="E17" s="95">
        <v>32910.96</v>
      </c>
      <c r="F17" s="18" t="s">
        <v>9</v>
      </c>
    </row>
    <row r="18" spans="1:6" ht="25.5" customHeight="1">
      <c r="A18" s="14">
        <v>44809</v>
      </c>
      <c r="B18" s="19" t="s">
        <v>26</v>
      </c>
      <c r="C18" s="19"/>
      <c r="D18" s="20"/>
      <c r="E18" s="95">
        <v>58131.37</v>
      </c>
      <c r="F18" s="18" t="s">
        <v>9</v>
      </c>
    </row>
    <row r="19" spans="1:6" ht="15">
      <c r="A19" s="14">
        <v>44809</v>
      </c>
      <c r="B19" s="19" t="s">
        <v>27</v>
      </c>
      <c r="C19" s="15"/>
      <c r="D19" s="16"/>
      <c r="E19" s="96">
        <v>29258.9</v>
      </c>
      <c r="F19" s="18" t="s">
        <v>9</v>
      </c>
    </row>
    <row r="20" spans="1:6" ht="15">
      <c r="A20" s="21">
        <v>44844</v>
      </c>
      <c r="B20" s="19" t="s">
        <v>27</v>
      </c>
      <c r="C20" s="15"/>
      <c r="D20" s="16"/>
      <c r="E20" s="96">
        <v>29258.9</v>
      </c>
      <c r="F20" s="18" t="s">
        <v>9</v>
      </c>
    </row>
    <row r="21" spans="1:6" ht="15">
      <c r="A21" s="21">
        <v>44844</v>
      </c>
      <c r="B21" s="19" t="s">
        <v>26</v>
      </c>
      <c r="C21" s="15"/>
      <c r="D21" s="16"/>
      <c r="E21" s="96">
        <v>62603.01</v>
      </c>
      <c r="F21" s="18" t="s">
        <v>9</v>
      </c>
    </row>
    <row r="22" spans="1:6" ht="15">
      <c r="A22" s="21">
        <v>44875</v>
      </c>
      <c r="B22" s="19" t="s">
        <v>26</v>
      </c>
      <c r="C22" s="15"/>
      <c r="D22" s="16"/>
      <c r="E22" s="95">
        <v>58933.97</v>
      </c>
      <c r="F22" s="18" t="s">
        <v>9</v>
      </c>
    </row>
    <row r="23" spans="1:6" ht="15">
      <c r="A23" s="21">
        <v>44897</v>
      </c>
      <c r="B23" s="19" t="s">
        <v>27</v>
      </c>
      <c r="C23" s="15"/>
      <c r="D23" s="16"/>
      <c r="E23" s="95">
        <v>26095.89</v>
      </c>
      <c r="F23" s="18" t="s">
        <v>9</v>
      </c>
    </row>
    <row r="24" spans="1:6" ht="15">
      <c r="A24" s="21">
        <v>44911</v>
      </c>
      <c r="B24" s="19" t="s">
        <v>26</v>
      </c>
      <c r="C24" s="15"/>
      <c r="D24" s="16"/>
      <c r="E24" s="95">
        <v>69677.81</v>
      </c>
      <c r="F24" s="18" t="s">
        <v>9</v>
      </c>
    </row>
    <row r="25" spans="1:6" ht="15">
      <c r="A25" s="21"/>
      <c r="B25" s="19"/>
      <c r="C25" s="15"/>
      <c r="D25" s="16"/>
      <c r="E25" s="95"/>
      <c r="F25" s="18" t="s">
        <v>9</v>
      </c>
    </row>
    <row r="26" spans="1:6" ht="15">
      <c r="A26" s="21"/>
      <c r="B26" s="19"/>
      <c r="C26" s="15"/>
      <c r="D26" s="16"/>
      <c r="E26" s="95"/>
      <c r="F26" s="18" t="s">
        <v>9</v>
      </c>
    </row>
    <row r="27" spans="1:6" ht="15">
      <c r="A27" s="21"/>
      <c r="B27" s="19"/>
      <c r="C27" s="15"/>
      <c r="D27" s="16"/>
      <c r="E27" s="95"/>
      <c r="F27" s="18" t="s">
        <v>9</v>
      </c>
    </row>
    <row r="28" spans="1:6" ht="25.5" customHeight="1">
      <c r="A28" s="21"/>
      <c r="B28" s="19"/>
      <c r="C28" s="27"/>
      <c r="D28" s="27"/>
      <c r="E28" s="63"/>
      <c r="F28" s="23" t="s">
        <v>9</v>
      </c>
    </row>
    <row r="29" spans="1:6" ht="30" customHeight="1">
      <c r="A29" s="22"/>
      <c r="B29" s="19"/>
      <c r="C29" s="27"/>
      <c r="D29" s="27"/>
      <c r="E29" s="63"/>
      <c r="F29" s="23" t="s">
        <v>9</v>
      </c>
    </row>
    <row r="30" spans="1:6" ht="30" customHeight="1">
      <c r="A30" s="22"/>
      <c r="B30" s="19"/>
      <c r="C30" s="45"/>
      <c r="D30" s="45"/>
      <c r="E30" s="63"/>
      <c r="F30" s="23" t="s">
        <v>9</v>
      </c>
    </row>
    <row r="31" spans="1:6" ht="15">
      <c r="A31" s="22"/>
      <c r="B31" s="19"/>
      <c r="C31" s="45"/>
      <c r="D31" s="45"/>
      <c r="E31" s="63"/>
      <c r="F31" s="23" t="s">
        <v>9</v>
      </c>
    </row>
    <row r="32" spans="1:6" ht="15">
      <c r="A32" s="22"/>
      <c r="B32" s="19"/>
      <c r="C32" s="45"/>
      <c r="D32" s="45"/>
      <c r="E32" s="63"/>
      <c r="F32" s="23" t="s">
        <v>9</v>
      </c>
    </row>
    <row r="33" spans="1:6" ht="15">
      <c r="A33" s="22"/>
      <c r="B33" s="19"/>
      <c r="C33" s="50"/>
      <c r="D33" s="50"/>
      <c r="E33" s="63"/>
      <c r="F33" s="23" t="s">
        <v>9</v>
      </c>
    </row>
    <row r="34" spans="1:6" ht="15">
      <c r="A34" s="22"/>
      <c r="B34" s="19"/>
      <c r="C34" s="52"/>
      <c r="D34" s="52"/>
      <c r="E34" s="97"/>
      <c r="F34" s="23" t="s">
        <v>9</v>
      </c>
    </row>
    <row r="35" spans="1:6" ht="15">
      <c r="A35" s="22"/>
      <c r="B35" s="19"/>
      <c r="C35" s="53"/>
      <c r="D35" s="53"/>
      <c r="E35" s="94"/>
      <c r="F35" s="23" t="s">
        <v>9</v>
      </c>
    </row>
    <row r="36" spans="1:6" ht="15">
      <c r="A36" s="22"/>
      <c r="B36" s="19"/>
      <c r="C36" s="51"/>
      <c r="D36" s="51"/>
      <c r="E36" s="96"/>
      <c r="F36" s="23" t="s">
        <v>9</v>
      </c>
    </row>
    <row r="37" spans="1:6" ht="15">
      <c r="A37" s="22"/>
      <c r="B37" s="19"/>
      <c r="C37" s="27"/>
      <c r="D37" s="27"/>
      <c r="E37" s="55"/>
      <c r="F37" s="23" t="s">
        <v>9</v>
      </c>
    </row>
    <row r="38" spans="1:6" ht="15">
      <c r="A38" s="22"/>
      <c r="B38" s="20"/>
      <c r="C38" s="27"/>
      <c r="D38" s="27"/>
      <c r="E38" s="55"/>
      <c r="F38" s="23" t="s">
        <v>9</v>
      </c>
    </row>
    <row r="39" spans="1:6" ht="66" customHeight="1">
      <c r="A39" s="22"/>
      <c r="B39" s="19"/>
      <c r="C39" s="24"/>
      <c r="D39" s="24"/>
      <c r="E39" s="55"/>
      <c r="F39" s="23" t="s">
        <v>9</v>
      </c>
    </row>
    <row r="40" spans="1:6" ht="15">
      <c r="A40" s="22"/>
      <c r="B40" s="19"/>
      <c r="C40" s="24"/>
      <c r="D40" s="24"/>
      <c r="E40" s="55"/>
      <c r="F40" s="23" t="s">
        <v>9</v>
      </c>
    </row>
    <row r="41" spans="1:6" ht="15">
      <c r="A41" s="22"/>
      <c r="B41" s="19"/>
      <c r="C41" s="24"/>
      <c r="D41" s="24"/>
      <c r="E41" s="55"/>
      <c r="F41" s="23" t="s">
        <v>9</v>
      </c>
    </row>
    <row r="42" spans="1:6" ht="15">
      <c r="A42" s="22"/>
      <c r="B42" s="20"/>
      <c r="C42" s="24"/>
      <c r="D42" s="24"/>
      <c r="E42" s="55"/>
      <c r="F42" s="23" t="s">
        <v>9</v>
      </c>
    </row>
    <row r="43" spans="1:6" ht="15">
      <c r="A43" s="22"/>
      <c r="B43" s="19"/>
      <c r="C43" s="24"/>
      <c r="D43" s="24"/>
      <c r="E43" s="55"/>
      <c r="F43" s="23" t="s">
        <v>9</v>
      </c>
    </row>
    <row r="44" spans="1:6" ht="72.75" customHeight="1">
      <c r="A44" s="22"/>
      <c r="B44" s="19"/>
      <c r="C44" s="24"/>
      <c r="D44" s="24"/>
      <c r="E44" s="55"/>
      <c r="F44" s="23" t="s">
        <v>9</v>
      </c>
    </row>
    <row r="45" spans="1:6" ht="15">
      <c r="A45" s="22"/>
      <c r="B45" s="19"/>
      <c r="C45" s="27"/>
      <c r="D45" s="27"/>
      <c r="E45" s="55"/>
      <c r="F45" s="23" t="s">
        <v>9</v>
      </c>
    </row>
    <row r="46" spans="1:6" ht="62.25" customHeight="1">
      <c r="A46" s="22"/>
      <c r="B46" s="24"/>
      <c r="C46" s="24"/>
      <c r="D46" s="24"/>
      <c r="E46" s="55"/>
      <c r="F46" s="23" t="s">
        <v>9</v>
      </c>
    </row>
    <row r="47" spans="1:6" ht="57.75" customHeight="1">
      <c r="A47" s="22"/>
      <c r="B47" s="24"/>
      <c r="C47" s="24"/>
      <c r="D47" s="24"/>
      <c r="E47" s="55"/>
      <c r="F47" s="23" t="s">
        <v>9</v>
      </c>
    </row>
    <row r="48" spans="1:6" ht="15">
      <c r="A48" s="22"/>
      <c r="B48" s="19"/>
      <c r="C48" s="27"/>
      <c r="D48" s="27"/>
      <c r="E48" s="55"/>
      <c r="F48" s="23" t="s">
        <v>9</v>
      </c>
    </row>
    <row r="49" spans="1:6" ht="15">
      <c r="A49" s="25"/>
      <c r="B49" s="24"/>
      <c r="C49" s="24"/>
      <c r="D49" s="24"/>
      <c r="E49" s="55"/>
      <c r="F49" s="23" t="s">
        <v>9</v>
      </c>
    </row>
    <row r="50" spans="1:6" ht="15">
      <c r="A50" s="22"/>
      <c r="B50" s="46"/>
      <c r="C50" s="24"/>
      <c r="D50" s="24"/>
      <c r="E50" s="55"/>
      <c r="F50" s="23" t="s">
        <v>9</v>
      </c>
    </row>
    <row r="51" spans="1:6" ht="15">
      <c r="A51" s="22"/>
      <c r="B51" s="46"/>
      <c r="C51" s="24"/>
      <c r="D51" s="24"/>
      <c r="E51" s="55"/>
      <c r="F51" s="23" t="s">
        <v>9</v>
      </c>
    </row>
    <row r="52" spans="1:6" ht="15">
      <c r="A52" s="22"/>
      <c r="B52" s="19"/>
      <c r="C52" s="24"/>
      <c r="D52" s="24"/>
      <c r="E52" s="55"/>
      <c r="F52" s="23" t="s">
        <v>9</v>
      </c>
    </row>
    <row r="53" spans="1:6" ht="15">
      <c r="A53" s="22"/>
      <c r="B53" s="26"/>
      <c r="C53" s="27"/>
      <c r="D53" s="27"/>
      <c r="E53" s="56"/>
      <c r="F53" s="23" t="s">
        <v>9</v>
      </c>
    </row>
    <row r="54" spans="1:6" ht="15">
      <c r="A54" s="22"/>
      <c r="B54" s="46"/>
      <c r="C54" s="24"/>
      <c r="D54" s="24"/>
      <c r="E54" s="55"/>
      <c r="F54" s="23" t="s">
        <v>9</v>
      </c>
    </row>
    <row r="55" spans="1:6" ht="32.25" customHeight="1">
      <c r="A55" s="22"/>
      <c r="B55" s="24"/>
      <c r="C55" s="24"/>
      <c r="D55" s="24"/>
      <c r="E55" s="55"/>
      <c r="F55" s="23" t="s">
        <v>9</v>
      </c>
    </row>
    <row r="56" spans="1:6" ht="15">
      <c r="A56" s="22"/>
      <c r="B56" s="26"/>
      <c r="C56" s="24"/>
      <c r="D56" s="24"/>
      <c r="E56" s="55"/>
      <c r="F56" s="23" t="s">
        <v>9</v>
      </c>
    </row>
    <row r="57" spans="1:6" ht="15">
      <c r="A57" s="22"/>
      <c r="B57" s="19"/>
      <c r="C57" s="24"/>
      <c r="D57" s="24"/>
      <c r="E57" s="55"/>
      <c r="F57" s="23" t="s">
        <v>9</v>
      </c>
    </row>
    <row r="58" spans="1:6" ht="15">
      <c r="A58" s="22"/>
      <c r="B58" s="46"/>
      <c r="C58" s="24"/>
      <c r="D58" s="24"/>
      <c r="E58" s="55"/>
      <c r="F58" s="23" t="s">
        <v>9</v>
      </c>
    </row>
    <row r="59" spans="1:6" ht="15">
      <c r="A59" s="22"/>
      <c r="B59" s="24"/>
      <c r="C59" s="27"/>
      <c r="D59" s="27"/>
      <c r="E59" s="55"/>
      <c r="F59" s="23" t="s">
        <v>9</v>
      </c>
    </row>
    <row r="60" spans="1:6" ht="15">
      <c r="A60" s="22"/>
      <c r="B60" s="24"/>
      <c r="C60" s="24"/>
      <c r="D60" s="24"/>
      <c r="E60" s="55"/>
      <c r="F60" s="23" t="s">
        <v>9</v>
      </c>
    </row>
    <row r="61" spans="1:6" ht="15">
      <c r="A61" s="22"/>
      <c r="B61" s="24"/>
      <c r="C61" s="24"/>
      <c r="D61" s="24"/>
      <c r="E61" s="55"/>
      <c r="F61" s="23" t="s">
        <v>9</v>
      </c>
    </row>
    <row r="62" spans="1:6" ht="45.75" customHeight="1">
      <c r="A62" s="49"/>
      <c r="B62" s="24"/>
      <c r="C62" s="24"/>
      <c r="D62" s="24"/>
      <c r="E62" s="55"/>
      <c r="F62" s="23" t="s">
        <v>9</v>
      </c>
    </row>
    <row r="63" spans="1:6" ht="45.75" customHeight="1">
      <c r="A63" s="49"/>
      <c r="B63" s="24"/>
      <c r="C63" s="24"/>
      <c r="D63" s="24"/>
      <c r="E63" s="55"/>
      <c r="F63" s="23" t="s">
        <v>9</v>
      </c>
    </row>
    <row r="64" spans="1:6" ht="15">
      <c r="A64" s="49"/>
      <c r="B64" s="24"/>
      <c r="C64" s="24"/>
      <c r="D64" s="24"/>
      <c r="E64" s="55"/>
      <c r="F64" s="23" t="s">
        <v>9</v>
      </c>
    </row>
    <row r="65" spans="1:6" ht="15">
      <c r="A65" s="49"/>
      <c r="B65" s="24"/>
      <c r="C65" s="24"/>
      <c r="D65" s="24"/>
      <c r="E65" s="55"/>
      <c r="F65" s="23" t="s">
        <v>9</v>
      </c>
    </row>
    <row r="66" spans="1:6" ht="15">
      <c r="A66" s="28"/>
      <c r="B66" s="24"/>
      <c r="C66" s="24"/>
      <c r="D66" s="24"/>
      <c r="E66" s="55"/>
      <c r="F66" s="23"/>
    </row>
    <row r="67" spans="1:6" ht="15">
      <c r="A67" s="29"/>
      <c r="B67" s="27"/>
      <c r="C67" s="27"/>
      <c r="D67" s="27"/>
      <c r="E67" s="59"/>
      <c r="F67" s="23"/>
    </row>
    <row r="68" spans="1:6" ht="15">
      <c r="A68" s="29"/>
      <c r="B68" s="27"/>
      <c r="C68" s="27"/>
      <c r="D68" s="27"/>
      <c r="E68" s="59"/>
      <c r="F68" s="23"/>
    </row>
    <row r="69" spans="1:6" ht="15">
      <c r="A69" s="29"/>
      <c r="B69" s="27"/>
      <c r="C69" s="27"/>
      <c r="D69" s="27"/>
      <c r="E69" s="59"/>
      <c r="F69" s="23"/>
    </row>
    <row r="70" spans="1:6" ht="15">
      <c r="A70" s="28"/>
      <c r="B70" s="24"/>
      <c r="C70" s="24"/>
      <c r="D70" s="24"/>
      <c r="E70" s="55"/>
      <c r="F70" s="23"/>
    </row>
    <row r="71" spans="1:6" ht="15">
      <c r="A71" s="28"/>
      <c r="B71" s="24"/>
      <c r="C71" s="24"/>
      <c r="D71" s="24"/>
      <c r="E71" s="55"/>
      <c r="F71" s="23"/>
    </row>
    <row r="72" spans="1:6" ht="15">
      <c r="A72" s="28"/>
      <c r="B72" s="24"/>
      <c r="C72" s="24"/>
      <c r="D72" s="24"/>
      <c r="E72" s="55"/>
      <c r="F72" s="23"/>
    </row>
    <row r="73" spans="1:6" ht="15">
      <c r="A73" s="28"/>
      <c r="B73" s="24"/>
      <c r="C73" s="24"/>
      <c r="D73" s="24"/>
      <c r="E73" s="55"/>
      <c r="F73" s="23"/>
    </row>
    <row r="74" spans="1:6" ht="15">
      <c r="A74" s="28"/>
      <c r="B74" s="24"/>
      <c r="C74" s="24"/>
      <c r="D74" s="24"/>
      <c r="E74" s="55"/>
      <c r="F74" s="23"/>
    </row>
    <row r="75" spans="1:6" ht="15">
      <c r="A75" s="28"/>
      <c r="B75" s="24"/>
      <c r="C75" s="24"/>
      <c r="D75" s="24"/>
      <c r="E75" s="55"/>
      <c r="F75" s="30"/>
    </row>
    <row r="76" spans="1:6" ht="15">
      <c r="A76" s="29"/>
      <c r="B76" s="31"/>
      <c r="C76" s="31"/>
      <c r="D76" s="31"/>
      <c r="E76" s="59"/>
      <c r="F76" s="32"/>
    </row>
    <row r="77" spans="1:6" ht="15">
      <c r="A77" s="28"/>
      <c r="B77" s="24"/>
      <c r="C77" s="24"/>
      <c r="D77" s="24"/>
      <c r="E77" s="55"/>
      <c r="F77" s="33"/>
    </row>
    <row r="78" spans="1:6" ht="15">
      <c r="A78" s="28"/>
      <c r="B78" s="24"/>
      <c r="C78" s="24"/>
      <c r="D78" s="24"/>
      <c r="E78" s="55"/>
      <c r="F78" s="23"/>
    </row>
    <row r="79" spans="1:6" ht="15">
      <c r="A79" s="28"/>
      <c r="B79" s="24"/>
      <c r="C79" s="24"/>
      <c r="D79" s="24"/>
      <c r="E79" s="55"/>
      <c r="F79" s="23"/>
    </row>
    <row r="80" spans="1:6" ht="15">
      <c r="A80" s="28"/>
      <c r="B80" s="24"/>
      <c r="C80" s="24"/>
      <c r="D80" s="24"/>
      <c r="E80" s="55"/>
      <c r="F80" s="23"/>
    </row>
    <row r="81" spans="1:6" ht="15">
      <c r="A81" s="28"/>
      <c r="B81" s="24"/>
      <c r="C81" s="24"/>
      <c r="D81" s="24"/>
      <c r="E81" s="55"/>
      <c r="F81" s="23"/>
    </row>
    <row r="82" spans="1:6" ht="15">
      <c r="A82" s="28"/>
      <c r="B82" s="24"/>
      <c r="C82" s="24"/>
      <c r="D82" s="24"/>
      <c r="E82" s="55"/>
      <c r="F82" s="23"/>
    </row>
    <row r="83" spans="1:6" ht="15">
      <c r="A83" s="28"/>
      <c r="B83" s="24"/>
      <c r="C83" s="24"/>
      <c r="D83" s="24"/>
      <c r="E83" s="55"/>
      <c r="F83" s="23"/>
    </row>
    <row r="84" spans="1:6" ht="15">
      <c r="A84" s="28"/>
      <c r="B84" s="24"/>
      <c r="C84" s="24"/>
      <c r="D84" s="24"/>
      <c r="E84" s="55"/>
      <c r="F84" s="23"/>
    </row>
    <row r="85" spans="1:6" ht="15">
      <c r="A85" s="28"/>
      <c r="B85" s="34"/>
      <c r="C85" s="34"/>
      <c r="D85" s="35"/>
      <c r="E85" s="55"/>
      <c r="F85" s="23"/>
    </row>
    <row r="86" spans="1:6" ht="15">
      <c r="A86" s="28"/>
      <c r="B86" s="34"/>
      <c r="C86" s="34"/>
      <c r="D86" s="35"/>
      <c r="E86" s="55"/>
      <c r="F86" s="23"/>
    </row>
    <row r="87" spans="1:6" ht="15">
      <c r="A87" s="28"/>
      <c r="B87" s="34"/>
      <c r="C87" s="34"/>
      <c r="D87" s="35"/>
      <c r="E87" s="55"/>
      <c r="F87" s="23"/>
    </row>
    <row r="88" spans="1:6" ht="15">
      <c r="A88" s="28"/>
      <c r="B88" s="34"/>
      <c r="C88" s="34"/>
      <c r="D88" s="35"/>
      <c r="E88" s="55"/>
      <c r="F88" s="23"/>
    </row>
    <row r="89" spans="1:6" ht="15">
      <c r="A89" s="28"/>
      <c r="B89" s="34"/>
      <c r="C89" s="34"/>
      <c r="D89" s="35"/>
      <c r="E89" s="55"/>
      <c r="F89" s="23"/>
    </row>
    <row r="90" spans="1:6" ht="15">
      <c r="A90" s="36"/>
      <c r="B90" s="37"/>
      <c r="C90" s="37"/>
      <c r="D90" s="38"/>
      <c r="E90" s="60"/>
      <c r="F90" s="30"/>
    </row>
    <row r="91" spans="1:6" ht="15">
      <c r="A91" s="39" t="s">
        <v>51</v>
      </c>
      <c r="B91" s="40"/>
      <c r="C91" s="41"/>
      <c r="D91" s="41"/>
      <c r="E91" s="42">
        <f>SUM(E7:E90)</f>
        <v>1210810.5199999998</v>
      </c>
      <c r="F91" s="32"/>
    </row>
  </sheetData>
  <sheetProtection selectLockedCells="1" selectUnlockedCells="1"/>
  <mergeCells count="1">
    <mergeCell ref="B3:E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C6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23.8515625" style="0" bestFit="1" customWidth="1"/>
    <col min="3" max="3" width="21.8515625" style="0" bestFit="1" customWidth="1"/>
  </cols>
  <sheetData>
    <row r="3" spans="2:3" ht="12">
      <c r="B3" s="65" t="s">
        <v>21</v>
      </c>
      <c r="C3" t="s">
        <v>22</v>
      </c>
    </row>
    <row r="4" spans="2:3" ht="12">
      <c r="B4" s="66" t="s">
        <v>19</v>
      </c>
      <c r="C4" s="67">
        <v>350</v>
      </c>
    </row>
    <row r="5" spans="2:3" ht="12">
      <c r="B5" s="66" t="s">
        <v>9</v>
      </c>
      <c r="C5" s="67"/>
    </row>
    <row r="6" spans="2:3" ht="12">
      <c r="B6" s="66" t="s">
        <v>12</v>
      </c>
      <c r="C6" s="67">
        <v>350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1.140625" style="0" customWidth="1"/>
    <col min="2" max="2" width="30.421875" style="0" customWidth="1"/>
    <col min="3" max="3" width="15.7109375" style="0" customWidth="1"/>
    <col min="4" max="4" width="21.00390625" style="0" customWidth="1"/>
    <col min="5" max="6" width="32.28125" style="0" customWidth="1"/>
    <col min="7" max="7" width="37.57421875" style="0" customWidth="1"/>
  </cols>
  <sheetData>
    <row r="2" spans="1:7" ht="15">
      <c r="A2" s="1"/>
      <c r="B2" s="155" t="s">
        <v>17</v>
      </c>
      <c r="C2" s="155"/>
      <c r="D2" s="155"/>
      <c r="E2" s="155"/>
      <c r="F2" s="9"/>
      <c r="G2" s="1"/>
    </row>
    <row r="3" spans="1:7" ht="15.75" thickBot="1">
      <c r="A3" s="1"/>
      <c r="B3" s="9"/>
      <c r="C3" s="9"/>
      <c r="D3" s="9"/>
      <c r="E3" s="9"/>
      <c r="F3" s="9"/>
      <c r="G3" s="1"/>
    </row>
    <row r="4" spans="1:7" ht="31.5" thickBot="1">
      <c r="A4" s="10" t="s">
        <v>2</v>
      </c>
      <c r="B4" s="11" t="s">
        <v>3</v>
      </c>
      <c r="C4" s="12" t="s">
        <v>4</v>
      </c>
      <c r="D4" s="12" t="s">
        <v>5</v>
      </c>
      <c r="E4" s="13" t="s">
        <v>13</v>
      </c>
      <c r="F4" s="71" t="s">
        <v>23</v>
      </c>
      <c r="G4" s="68" t="s">
        <v>1</v>
      </c>
    </row>
    <row r="5" spans="1:7" ht="19.5" customHeight="1">
      <c r="A5" s="14">
        <v>42586</v>
      </c>
      <c r="B5" s="19" t="s">
        <v>15</v>
      </c>
      <c r="C5" s="19" t="s">
        <v>14</v>
      </c>
      <c r="D5" s="20" t="s">
        <v>16</v>
      </c>
      <c r="E5" s="54">
        <v>350</v>
      </c>
      <c r="F5" s="72" t="s">
        <v>24</v>
      </c>
      <c r="G5" s="69" t="s">
        <v>19</v>
      </c>
    </row>
    <row r="6" spans="1:7" ht="23.25" customHeight="1">
      <c r="A6" s="14"/>
      <c r="B6" s="19"/>
      <c r="C6" s="19"/>
      <c r="D6" s="20"/>
      <c r="E6" s="54"/>
      <c r="F6" s="72"/>
      <c r="G6" s="69" t="s">
        <v>9</v>
      </c>
    </row>
    <row r="7" spans="1:7" ht="24.75" customHeight="1">
      <c r="A7" s="14"/>
      <c r="B7" s="19"/>
      <c r="C7" s="19"/>
      <c r="D7" s="20"/>
      <c r="E7" s="54"/>
      <c r="F7" s="72"/>
      <c r="G7" s="69" t="s">
        <v>9</v>
      </c>
    </row>
    <row r="8" spans="1:7" ht="30" customHeight="1">
      <c r="A8" s="14"/>
      <c r="B8" s="19"/>
      <c r="C8" s="19"/>
      <c r="D8" s="20"/>
      <c r="E8" s="54"/>
      <c r="F8" s="72"/>
      <c r="G8" s="69" t="s">
        <v>9</v>
      </c>
    </row>
    <row r="9" spans="1:7" ht="24.75" customHeight="1">
      <c r="A9" s="14"/>
      <c r="B9" s="19"/>
      <c r="C9" s="19"/>
      <c r="D9" s="20"/>
      <c r="E9" s="54"/>
      <c r="F9" s="72"/>
      <c r="G9" s="69" t="s">
        <v>9</v>
      </c>
    </row>
    <row r="10" spans="1:7" ht="21" customHeight="1">
      <c r="A10" s="21"/>
      <c r="B10" s="19"/>
      <c r="C10" s="19"/>
      <c r="D10" s="20"/>
      <c r="E10" s="54"/>
      <c r="F10" s="72"/>
      <c r="G10" s="69" t="s">
        <v>9</v>
      </c>
    </row>
    <row r="11" spans="1:7" ht="20.25" customHeight="1">
      <c r="A11" s="21"/>
      <c r="B11" s="19"/>
      <c r="C11" s="19"/>
      <c r="D11" s="20"/>
      <c r="E11" s="54"/>
      <c r="F11" s="72"/>
      <c r="G11" s="69" t="s">
        <v>9</v>
      </c>
    </row>
    <row r="12" spans="1:7" ht="19.5" customHeight="1">
      <c r="A12" s="21"/>
      <c r="B12" s="19"/>
      <c r="C12" s="15"/>
      <c r="D12" s="16"/>
      <c r="E12" s="55"/>
      <c r="F12" s="73"/>
      <c r="G12" s="69" t="s">
        <v>9</v>
      </c>
    </row>
    <row r="13" spans="1:7" ht="22.5" customHeight="1">
      <c r="A13" s="21"/>
      <c r="B13" s="19"/>
      <c r="C13" s="15"/>
      <c r="D13" s="16"/>
      <c r="E13" s="54"/>
      <c r="F13" s="72"/>
      <c r="G13" s="69" t="s">
        <v>9</v>
      </c>
    </row>
    <row r="14" spans="1:7" ht="15">
      <c r="A14" s="21"/>
      <c r="B14" s="19"/>
      <c r="C14" s="15"/>
      <c r="D14" s="16"/>
      <c r="E14" s="55"/>
      <c r="F14" s="73"/>
      <c r="G14" s="69" t="s">
        <v>9</v>
      </c>
    </row>
    <row r="15" spans="1:7" ht="15">
      <c r="A15" s="21"/>
      <c r="B15" s="19"/>
      <c r="C15" s="15"/>
      <c r="D15" s="16"/>
      <c r="E15" s="54"/>
      <c r="F15" s="72"/>
      <c r="G15" s="69" t="s">
        <v>9</v>
      </c>
    </row>
    <row r="16" spans="1:7" ht="15">
      <c r="A16" s="21"/>
      <c r="B16" s="19"/>
      <c r="C16" s="27"/>
      <c r="D16" s="27"/>
      <c r="E16" s="56"/>
      <c r="F16" s="74"/>
      <c r="G16" s="70" t="s">
        <v>9</v>
      </c>
    </row>
    <row r="17" spans="1:7" ht="15">
      <c r="A17" s="22"/>
      <c r="B17" s="19"/>
      <c r="C17" s="27"/>
      <c r="D17" s="27"/>
      <c r="E17" s="63"/>
      <c r="F17" s="75"/>
      <c r="G17" s="70" t="s">
        <v>9</v>
      </c>
    </row>
    <row r="18" spans="1:7" ht="15">
      <c r="A18" s="22"/>
      <c r="B18" s="19"/>
      <c r="C18" s="45"/>
      <c r="D18" s="45"/>
      <c r="E18" s="56"/>
      <c r="F18" s="74"/>
      <c r="G18" s="70" t="s">
        <v>9</v>
      </c>
    </row>
    <row r="19" spans="1:7" ht="15">
      <c r="A19" s="22"/>
      <c r="B19" s="19"/>
      <c r="C19" s="45"/>
      <c r="D19" s="45"/>
      <c r="E19" s="56"/>
      <c r="F19" s="74"/>
      <c r="G19" s="70" t="s">
        <v>9</v>
      </c>
    </row>
    <row r="20" spans="1:7" ht="15">
      <c r="A20" s="22"/>
      <c r="B20" s="19"/>
      <c r="C20" s="50"/>
      <c r="D20" s="50"/>
      <c r="E20" s="56"/>
      <c r="F20" s="74"/>
      <c r="G20" s="70" t="s">
        <v>9</v>
      </c>
    </row>
    <row r="21" spans="1:7" ht="15">
      <c r="A21" s="22"/>
      <c r="B21" s="20"/>
      <c r="C21" s="52"/>
      <c r="D21" s="52"/>
      <c r="E21" s="57"/>
      <c r="F21" s="74"/>
      <c r="G21" s="70" t="s">
        <v>9</v>
      </c>
    </row>
    <row r="22" spans="1:7" ht="15">
      <c r="A22" s="22"/>
      <c r="B22" s="20"/>
      <c r="C22" s="53"/>
      <c r="D22" s="53"/>
      <c r="E22" s="58"/>
      <c r="F22" s="73"/>
      <c r="G22" s="70" t="s">
        <v>9</v>
      </c>
    </row>
    <row r="23" spans="1:7" ht="15">
      <c r="A23" s="22"/>
      <c r="B23" s="19"/>
      <c r="C23" s="51"/>
      <c r="D23" s="51"/>
      <c r="E23" s="55"/>
      <c r="F23" s="73"/>
      <c r="G23" s="70" t="s">
        <v>9</v>
      </c>
    </row>
    <row r="24" spans="1:7" ht="15">
      <c r="A24" s="22"/>
      <c r="B24" s="19"/>
      <c r="C24" s="27"/>
      <c r="D24" s="27"/>
      <c r="E24" s="55"/>
      <c r="F24" s="73"/>
      <c r="G24" s="70" t="s">
        <v>9</v>
      </c>
    </row>
    <row r="25" spans="1:7" ht="15">
      <c r="A25" s="64" t="s">
        <v>20</v>
      </c>
      <c r="B25" s="20"/>
      <c r="C25" s="27"/>
      <c r="D25" s="27"/>
      <c r="E25" s="59">
        <f>SUM(E5:E24)</f>
        <v>350</v>
      </c>
      <c r="F25" s="76"/>
      <c r="G25" s="70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Финагина Елена</cp:lastModifiedBy>
  <cp:lastPrinted>2019-12-28T16:16:00Z</cp:lastPrinted>
  <dcterms:created xsi:type="dcterms:W3CDTF">2014-07-31T09:13:24Z</dcterms:created>
  <dcterms:modified xsi:type="dcterms:W3CDTF">2023-03-12T23:56:05Z</dcterms:modified>
  <cp:category/>
  <cp:version/>
  <cp:contentType/>
  <cp:contentStatus/>
</cp:coreProperties>
</file>