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mc:Ignorable="x15 xr">
  <fileVersion appName="xl" lastEdited="6" lowestEdited="5" rupBuild="14420"/>
  <workbookPr hidePivotFieldList="1"/>
  <xr:revisionPtr revIDLastSave="2" documentId="4FF97AB0BCA7D55A2A577C12F02DF9796783C37E"/>
  <bookViews>
    <workbookView xWindow="0" yWindow="0" windowWidth="20730" windowHeight="11760" tabRatio="453" activeTab="1"/>
  </bookViews>
  <sheets>
    <sheet name="Отчет Пожертвования 2015" sheetId="8" r:id="rId1"/>
    <sheet name="Данные Пожертвования_2015" sheetId="5" r:id="rId2"/>
    <sheet name="Отчет Проценты 2015" sheetId="9" r:id="rId3"/>
    <sheet name="Данные Проценты_2015" sheetId="6" r:id="rId4"/>
  </sheets>
  <definedNames>
    <definedName name="_xlnm._FilterDatabase" localSheetId="1" hidden="1">'Данные Пожертвования_2015'!$A$11:$F$101</definedName>
    <definedName name="Excel_BuiltIn__FilterDatabase" localSheetId="1">'Данные Пожертвования_2015'!$A$11:$E$54</definedName>
    <definedName name="Excel_BuiltIn__FilterDatabase">#REF!</definedName>
  </definedNames>
  <calcPr calcId="162912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E27" i="8" l="1"/>
  <c r="G42" i="5"/>
  <c r="F2" i="8"/>
  <c r="F15" i="8"/>
  <c r="F14" i="8"/>
  <c r="D3" i="8"/>
  <c r="D5" i="8"/>
  <c r="E204" i="5"/>
  <c r="E78" i="6"/>
  <c r="E26" i="8"/>
  <c r="E23" i="8"/>
  <c r="G234" i="8"/>
  <c r="E7" i="8"/>
  <c r="E5" i="8"/>
  <c r="E17" i="8"/>
  <c r="E25" i="8"/>
  <c r="E19" i="8"/>
  <c r="E10" i="8"/>
  <c r="E13" i="8"/>
  <c r="E4" i="8"/>
  <c r="E9" i="8"/>
  <c r="E22" i="8"/>
  <c r="E3" i="8"/>
  <c r="E24" i="8"/>
  <c r="E12" i="8"/>
  <c r="E8" i="8"/>
  <c r="E6" i="8"/>
  <c r="E20" i="8"/>
  <c r="E21" i="8"/>
  <c r="E18" i="8"/>
  <c r="E11" i="8"/>
  <c r="E16" i="8"/>
  <c r="F27" i="8"/>
  <c r="F16" i="8"/>
  <c r="F11" i="8"/>
  <c r="F18" i="8"/>
  <c r="F21" i="8"/>
  <c r="F20" i="8"/>
  <c r="F6" i="8"/>
  <c r="F8" i="8"/>
  <c r="F12" i="8"/>
  <c r="F24" i="8"/>
  <c r="F22" i="8"/>
  <c r="F9" i="8"/>
  <c r="F4" i="8"/>
  <c r="F13" i="8"/>
  <c r="F10" i="8"/>
  <c r="F19" i="8"/>
  <c r="F25" i="8"/>
  <c r="F17" i="8"/>
  <c r="F5" i="8"/>
  <c r="F7" i="8"/>
  <c r="F23" i="8"/>
  <c r="F26" i="8"/>
  <c r="F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</author>
    <author>user</author>
    <author>Elena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charset val="1"/>
          </rPr>
          <t>Из собранных на 31.12.2014 средств в размере 7 434 353 рублей 22 копейки направлено:
- на лечение Сабины Парамоновой 138 000 рублей
- на лечение Даши Поповой - 109 589 рублей
- на лечение Кати Рословой - 20 рублей
- на лечение Вики Петровой - 476 025 рублей
- на лечение Лизы Кудряшовой - 64 890 рублей 71 копейка
- на лечение Насти Степановой - 47545 рублей 86 копеек
- на лечение Николь Леонтьевой - 213500 рублей
- на лечение Алины Ли - 1110385 рублей 64 копейки
Остаток средств, собранных на лечение Елисея Уланда, подлежащий распределению для лечения других детей в связи со смертью Елисея Уланда 22.02.2015 - 814 100 рублей 
Остаток, подлежащий распределению для лечения других детей на 22.07.2015 - 6 177 499 рублей 08 копеек</t>
        </r>
      </text>
    </comment>
    <comment ref="E9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
Из собранных средств на лечение Алины Ли остаток в размере 997 рублей 93 копейки направлен на лечение Полины Валеевой</t>
        </r>
      </text>
    </comment>
    <comment ref="E11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Из собранных средств на лечение Полины Валеевой остаток в размере 2872 рубля 93 копейки направлен на лечение Артура Высоцкого</t>
        </r>
      </text>
    </comment>
    <comment ref="E12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Из собранных средств на лечение Артура Высоцкого остаток в размере 340773 рубля 27 копеек направлен на лечение:
Виктории Метель - 42 000 рублей
Кости Белоножкина - 200 000 рублей
Даши Поповой - 15 750 рублей
Кристины Комар - 83 023 рублей</t>
        </r>
      </text>
    </comment>
    <comment ref="E17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
Из собранных средств (122960 рублей) на лечение Евгения Соколова остаток в размере 82960 рублей направлен на лечение:
Виталия Дятчина - 62 084 рублей
Кристины Комар  - 158 рублей 80 копеек
Владислава Хохленко 2 сбор - 20717 рублей 52 копейки</t>
        </r>
      </text>
    </comment>
    <comment ref="E19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Из собранных средств (82577 рублей 99 копеек) на лечение Владислава Хохленко остаток в размере 2577 рублей 99 копеек направлен на лечение Виктории Воробьевой.</t>
        </r>
      </text>
    </comment>
    <comment ref="E20" authorId="1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Из собранных средств (192374 рублей 99 копеек) на лечение Виктории Воробьевой остаток в размере 38374 рублей 99 копеек направлен на лечение Полины Трубицыной.</t>
        </r>
      </text>
    </comment>
    <comment ref="E21" authorId="2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>Из собранных средств (36400 рублей) на лечение Полины Валеевой 2 сбор остаток в размере 16400 рублей направлен на лечение Владислава Хохленко 2 сбор.</t>
        </r>
      </text>
    </comment>
    <comment ref="E22" authorId="1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Из собранных средств (164074 рублей 99 копеек) на лечение Полины Трубицыной остаток в размере 78074 рублей 99 копеек направлен:
- 34830 рублей на лечение Даши Девиченской 
- 43244 рублей 99 копеек на лечение Насти Пушкиной</t>
        </r>
      </text>
    </comment>
    <comment ref="E24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Из собранных средств (45200 рублей) на лечение Лили Пономаревой остаток в размере 200 рублей направлен на лечение Владислава Хохленко 2 сбор.</t>
        </r>
      </text>
    </comment>
    <comment ref="E25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Из собранных средств (93594 рублей 99 копеек) на лечение Насти Пушкиной остаток в размере 3594 рубля 99 копеек направлен на лечение Кати Рословой 2 сбор.</t>
        </r>
      </text>
    </comment>
    <comment ref="E26" authorId="1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Из собранных средств (36542 рубля 49 копеек) на лечение Кати Рословой (2 сбор) остаток в размере 244 рублей 99 копеек направлен на лечение Матвея Шевченко.</t>
        </r>
      </text>
    </comment>
  </commentList>
</comments>
</file>

<file path=xl/sharedStrings.xml><?xml version="1.0" encoding="utf-8"?>
<sst xmlns="http://schemas.openxmlformats.org/spreadsheetml/2006/main" count="1143" uniqueCount="283">
  <si>
    <t>надо</t>
  </si>
  <si>
    <t>собрано*</t>
  </si>
  <si>
    <t>остаток</t>
  </si>
  <si>
    <t>* - в случае, если получено больше пожертвований, чем необходимо конкретному ребенку, оставшиеся средства будут использованы для лечения других детей</t>
  </si>
  <si>
    <t>На лечение детей</t>
  </si>
  <si>
    <t>Назначение платежа</t>
  </si>
  <si>
    <t>Дата</t>
  </si>
  <si>
    <t>Фамилия / Наименование компании</t>
  </si>
  <si>
    <t>Имя</t>
  </si>
  <si>
    <t>Отчество</t>
  </si>
  <si>
    <t>(пусто)</t>
  </si>
  <si>
    <t>благотворительное поступление через систему RBK</t>
  </si>
  <si>
    <t>Петрович</t>
  </si>
  <si>
    <t>На уставную деятельность</t>
  </si>
  <si>
    <t>Итог</t>
  </si>
  <si>
    <t>Уставная деятельность</t>
  </si>
  <si>
    <t>Уставная деятельность Итог</t>
  </si>
  <si>
    <t>(пусто) Итог</t>
  </si>
  <si>
    <t>Общий итог</t>
  </si>
  <si>
    <t>Сумма</t>
  </si>
  <si>
    <r>
      <t xml:space="preserve">На лечение </t>
    </r>
    <r>
      <rPr>
        <b/>
        <sz val="10"/>
        <rFont val="Arial"/>
        <family val="2"/>
        <charset val="204"/>
      </rPr>
      <t>Сабины Парамоновой</t>
    </r>
  </si>
  <si>
    <t>Цедрик</t>
  </si>
  <si>
    <t>Игорь</t>
  </si>
  <si>
    <t>2015 год</t>
  </si>
  <si>
    <t>Отчет о поступлении благотворительных пожертвований в 2015 году</t>
  </si>
  <si>
    <t>Отчет о поступлении процентов по депозитам в 2015 году</t>
  </si>
  <si>
    <t>Сычева</t>
  </si>
  <si>
    <t>Светлана</t>
  </si>
  <si>
    <t>Даша Попова</t>
  </si>
  <si>
    <r>
      <t xml:space="preserve">На лечение </t>
    </r>
    <r>
      <rPr>
        <b/>
        <sz val="10"/>
        <rFont val="Arial"/>
        <family val="2"/>
        <charset val="204"/>
      </rPr>
      <t>Даши Поповой</t>
    </r>
  </si>
  <si>
    <t>Даша Попова Итог</t>
  </si>
  <si>
    <t>Выплата учтенных процентов по депозитному договору N 'К8626/1958-14/012_5'</t>
  </si>
  <si>
    <r>
      <t xml:space="preserve">На лечение </t>
    </r>
    <r>
      <rPr>
        <b/>
        <sz val="10"/>
        <rFont val="Arial"/>
        <family val="2"/>
        <charset val="204"/>
      </rPr>
      <t>Кати Рословой</t>
    </r>
  </si>
  <si>
    <r>
      <t xml:space="preserve">На лечение </t>
    </r>
    <r>
      <rPr>
        <b/>
        <sz val="10"/>
        <rFont val="Arial"/>
        <family val="2"/>
        <charset val="204"/>
      </rPr>
      <t>Вики Петровой</t>
    </r>
  </si>
  <si>
    <t>Катя Рослова</t>
  </si>
  <si>
    <t>анонимное благотворительное пожертвование</t>
  </si>
  <si>
    <t>поступление от размещения средств ВТБ за период 01.01.2015-31.01.2015</t>
  </si>
  <si>
    <t>Выплата процентов ОАО "АЛЬФА-БАНК" по договору №4501216 за период 01.01.2015-31.01.2015</t>
  </si>
  <si>
    <t>Катя Рослова Итог</t>
  </si>
  <si>
    <t>Выплата процентов, депозитный договор №48-14 Европейский</t>
  </si>
  <si>
    <t>Инкассация ящиков для благотворительных пожертвований</t>
  </si>
  <si>
    <t>Вика Петрова</t>
  </si>
  <si>
    <t>Вика Петрова Итог</t>
  </si>
  <si>
    <r>
      <t xml:space="preserve">На лечение </t>
    </r>
    <r>
      <rPr>
        <b/>
        <sz val="10"/>
        <rFont val="Arial"/>
        <family val="2"/>
        <charset val="204"/>
      </rPr>
      <t>Лизы Кудряшовой</t>
    </r>
  </si>
  <si>
    <t>Лиза Кудряшова</t>
  </si>
  <si>
    <t>Лиза Кудряшова Итог</t>
  </si>
  <si>
    <r>
      <t xml:space="preserve">На лечение </t>
    </r>
    <r>
      <rPr>
        <b/>
        <sz val="10"/>
        <rFont val="Arial"/>
        <family val="2"/>
        <charset val="204"/>
      </rPr>
      <t>Насти Степановой</t>
    </r>
  </si>
  <si>
    <t>Балтийск ул. Ушакова 27-23</t>
  </si>
  <si>
    <t>Общероссийский общественный фонд "Национальный благотворительный фонд СМС на номер 7715 декабрь 2014г.</t>
  </si>
  <si>
    <t>Полунина Г.В.</t>
  </si>
  <si>
    <t>поступление от размещения средств ВТБ за период 01.02.2015-28.02.2015</t>
  </si>
  <si>
    <t>Перечислены проценты  по договору  Н8626/1958-14/012_7 от 27.01.2015  за период с 28.01.2015 г. по 27.02.2015 г.</t>
  </si>
  <si>
    <t>Выплата процентов ОАО "АЛЬФА-БАНК" по договору №4501216 за период 01.02.2015-28.02.2015</t>
  </si>
  <si>
    <t>Уплачены проценты за период 28.01.2015 по 27.02.2015 по  по сделке № 8626/01958/00166 от 27.01.2015</t>
  </si>
  <si>
    <r>
      <t xml:space="preserve">На лечение </t>
    </r>
    <r>
      <rPr>
        <b/>
        <sz val="10"/>
        <rFont val="Arial"/>
        <family val="2"/>
        <charset val="204"/>
      </rPr>
      <t>Николь Леонтьевой</t>
    </r>
  </si>
  <si>
    <t>Настя Степанова</t>
  </si>
  <si>
    <t>Николь Леонтьева</t>
  </si>
  <si>
    <t>ООО "ГИГ"</t>
  </si>
  <si>
    <t>Общероссийский общественный фонд "Национальный благотворительный фонд СМС на номер 7715 январь 2015г.</t>
  </si>
  <si>
    <t>Настя Степанова Итог</t>
  </si>
  <si>
    <t>Николь Леонтьева Итог</t>
  </si>
  <si>
    <t>Д.</t>
  </si>
  <si>
    <t>Н.</t>
  </si>
  <si>
    <t>Адушев</t>
  </si>
  <si>
    <t>Ковалюк</t>
  </si>
  <si>
    <t>В.</t>
  </si>
  <si>
    <t>поступление от размещения средств ВТБ за период 01.03.2015-26.03.2015</t>
  </si>
  <si>
    <t>Перечислены проценты  по договору  Н8626/1958-14/012_6 от 26.12.2014  за период с 27.12.2014 г. по 30.03.2015 г.</t>
  </si>
  <si>
    <t>МЕГАФОН СЕВЕРО-ЗАПАДНЫЙ ФИЛИАЛ ОТКРЫТОГО АКЦИОНЕРНОГО ОБЩЕСТВА</t>
  </si>
  <si>
    <t>Проект "Цветы жизни"  по договору 867М/15 от 24.03.2015 г</t>
  </si>
  <si>
    <t>Выплата процентов ОАО "АЛЬФА-БАНК" по договору №4501216 за период 01.03.2015-31.03.2015</t>
  </si>
  <si>
    <t>Перечислены проценты  по договору  КД8626/01958-15/1371с от 02.03.2015  за период с 03.03.2015 г. по 02.04.2015 г.</t>
  </si>
  <si>
    <t>Проект "Цветы жизни"  по договору 867М/15 от 24.03.2015 г Итог</t>
  </si>
  <si>
    <t>Общероссийский общественный фонд "Национальный благотворительный фонд СМС на номер 7715 февраль 2015г.</t>
  </si>
  <si>
    <t>ООО "Цирюльник"</t>
  </si>
  <si>
    <t>Алина Ли</t>
  </si>
  <si>
    <t>ООО "Лукойл-Калининградморнефть"</t>
  </si>
  <si>
    <r>
      <t xml:space="preserve">На лечение </t>
    </r>
    <r>
      <rPr>
        <b/>
        <sz val="10"/>
        <rFont val="Arial"/>
        <family val="2"/>
        <charset val="204"/>
      </rPr>
      <t>Алины Ли</t>
    </r>
  </si>
  <si>
    <t>Алина Ли Итог</t>
  </si>
  <si>
    <t xml:space="preserve">Перечислены проценты за период 03.03.2015 по 02.04.2015 </t>
  </si>
  <si>
    <t>ДЕНЬГИ.МЭЙЛ.РУ</t>
  </si>
  <si>
    <t xml:space="preserve">Перечислены проценты  по договору  КД8626/01958-15/2832с от 09.04.2015  за период с 10.04.2015 г. по 12.05.2015 г. </t>
  </si>
  <si>
    <t>Общероссийский общественный фонд "Национальный благотворительный фонд СМС на номер 7715 март 2015г.</t>
  </si>
  <si>
    <t>Выплата процентов ОАО "АЛЬФА-БАНК" по договору №4501216 за период 01.04.2015-30.04.2015</t>
  </si>
  <si>
    <t>Выплата процентов ОАО "АЛЬФА-БАНК" по договору №4501216 за период 01.05.2015-31.05.2015</t>
  </si>
  <si>
    <t xml:space="preserve">Сычева </t>
  </si>
  <si>
    <t>НКО "Единая касса"</t>
  </si>
  <si>
    <t>Уплачены проценты за период 10.04.2015 по 14.05.2015 по по сделке № 8626/01958/01035сПУ от 09.04.2015</t>
  </si>
  <si>
    <t>Сойтюрк</t>
  </si>
  <si>
    <t>Ирина</t>
  </si>
  <si>
    <t>Юрьевна</t>
  </si>
  <si>
    <r>
      <t xml:space="preserve">На лечение </t>
    </r>
    <r>
      <rPr>
        <b/>
        <sz val="10"/>
        <rFont val="Arial"/>
        <family val="2"/>
        <charset val="204"/>
      </rPr>
      <t>Маши Матюшичевой</t>
    </r>
  </si>
  <si>
    <t>Маша Матюшичева</t>
  </si>
  <si>
    <t>Маша Матюшичева Итог</t>
  </si>
  <si>
    <t>Инкассация ящиков для благотворительных пожертвований, собранных на конкурсе выпечки в пос.Янтарном</t>
  </si>
  <si>
    <t>Цуканов</t>
  </si>
  <si>
    <t>Александровна</t>
  </si>
  <si>
    <t>Уплачены проценты за период с 02.06.2015 г. по 15.06.2015 г.</t>
  </si>
  <si>
    <t>Выплата процентов ОАО "АЛЬФА-БАНК" по договору №4501216 за период 01.06.2015-30.06.2015</t>
  </si>
  <si>
    <t xml:space="preserve">Уплачены проценты за период с  за период 15.05.2015 по 14.06.2015 </t>
  </si>
  <si>
    <t>Общероссийский общественный фонд "Национальный благотворительный фонд СМС на номер 7715 апрель-май 2015г.</t>
  </si>
  <si>
    <t>Степановна</t>
  </si>
  <si>
    <t>Бучек</t>
  </si>
  <si>
    <t>Людмила</t>
  </si>
  <si>
    <t>Владимировна</t>
  </si>
  <si>
    <t>Ефанова</t>
  </si>
  <si>
    <t xml:space="preserve">Наталия </t>
  </si>
  <si>
    <t>Валерьевна</t>
  </si>
  <si>
    <t>Панасевич</t>
  </si>
  <si>
    <t>Екатерина</t>
  </si>
  <si>
    <t>Михайловна</t>
  </si>
  <si>
    <t xml:space="preserve">Желтова </t>
  </si>
  <si>
    <t xml:space="preserve">Ирина </t>
  </si>
  <si>
    <t>Мамаева</t>
  </si>
  <si>
    <t>Анна</t>
  </si>
  <si>
    <t>Шилина</t>
  </si>
  <si>
    <t>Елена</t>
  </si>
  <si>
    <t>Уплачены проценты по договору  8626/01958/00240.00ПУ от 17.06.2015  за период с 18.06.2015 г. по 20.07.2015 г.</t>
  </si>
  <si>
    <t>Инкассация ящиков для благотворительных пожертвований, собранных на благотворительном вечере в рамках проекта "Цветы жизни"</t>
  </si>
  <si>
    <t>Артур Высоцкий</t>
  </si>
  <si>
    <r>
      <t xml:space="preserve">На лечение </t>
    </r>
    <r>
      <rPr>
        <b/>
        <sz val="10"/>
        <rFont val="Arial"/>
        <family val="2"/>
        <charset val="204"/>
      </rPr>
      <t>Полины Валеевой</t>
    </r>
  </si>
  <si>
    <r>
      <t xml:space="preserve">На лечение </t>
    </r>
    <r>
      <rPr>
        <b/>
        <sz val="10"/>
        <rFont val="Arial"/>
        <family val="2"/>
        <charset val="204"/>
      </rPr>
      <t>Артура Высоцкого</t>
    </r>
  </si>
  <si>
    <r>
      <t xml:space="preserve">На лечение </t>
    </r>
    <r>
      <rPr>
        <b/>
        <sz val="10"/>
        <rFont val="Arial"/>
        <family val="2"/>
        <charset val="204"/>
      </rPr>
      <t>Кости Белоножкина</t>
    </r>
  </si>
  <si>
    <t>Полина Валеева</t>
  </si>
  <si>
    <t>Полина Валеева Итог</t>
  </si>
  <si>
    <t>Артур Высоцкий Итог</t>
  </si>
  <si>
    <r>
      <t xml:space="preserve">На лечение </t>
    </r>
    <r>
      <rPr>
        <b/>
        <sz val="10"/>
        <rFont val="Arial"/>
        <family val="2"/>
        <charset val="204"/>
      </rPr>
      <t>Виктории Метель</t>
    </r>
  </si>
  <si>
    <r>
      <t xml:space="preserve">На лечение </t>
    </r>
    <r>
      <rPr>
        <b/>
        <sz val="10"/>
        <rFont val="Arial"/>
        <family val="2"/>
        <charset val="204"/>
      </rPr>
      <t>Кристины Комар</t>
    </r>
  </si>
  <si>
    <r>
      <t xml:space="preserve">На лечение </t>
    </r>
    <r>
      <rPr>
        <b/>
        <sz val="10"/>
        <rFont val="Arial"/>
        <family val="2"/>
        <charset val="204"/>
      </rPr>
      <t>Евгения Соколова</t>
    </r>
  </si>
  <si>
    <r>
      <t xml:space="preserve">На лечение </t>
    </r>
    <r>
      <rPr>
        <b/>
        <sz val="10"/>
        <rFont val="Arial"/>
        <family val="2"/>
        <charset val="204"/>
      </rPr>
      <t>Даши Поповой 2 сбор</t>
    </r>
  </si>
  <si>
    <t xml:space="preserve">Ковалюк </t>
  </si>
  <si>
    <t>Владик</t>
  </si>
  <si>
    <t>Выплата процентов ОАО "АЛЬФА-БАНК" по договору №4501216 за период 01.07.2015Г. ПО 31.07.2015Г.</t>
  </si>
  <si>
    <t xml:space="preserve">Выплата процентов, депозитный договор №48-14 Европейский  с 01.07.2015 по 31.07.2015. </t>
  </si>
  <si>
    <r>
      <t xml:space="preserve">На лечение </t>
    </r>
    <r>
      <rPr>
        <b/>
        <sz val="10"/>
        <rFont val="Arial"/>
        <family val="2"/>
        <charset val="204"/>
      </rPr>
      <t>Виталия Дятчина</t>
    </r>
  </si>
  <si>
    <t>Антоненко</t>
  </si>
  <si>
    <t>Алексей</t>
  </si>
  <si>
    <t>Владимирович</t>
  </si>
  <si>
    <t>Виталий Дятчин</t>
  </si>
  <si>
    <t>Виталий Дятчин Итог</t>
  </si>
  <si>
    <t>Выплата процентов ОАО "АЛЬФА-БАНК" по договору №4501216 за период 01.08.2015Г. ПО 14.08.2015Г.</t>
  </si>
  <si>
    <t>ООО "ХАВ Шип Менеджмент НорРус"</t>
  </si>
  <si>
    <t>Орлов</t>
  </si>
  <si>
    <t>Сергей</t>
  </si>
  <si>
    <t>Леонидович</t>
  </si>
  <si>
    <t>Вика Метель</t>
  </si>
  <si>
    <t>Вика Метель Итог</t>
  </si>
  <si>
    <r>
      <t xml:space="preserve">На лечение </t>
    </r>
    <r>
      <rPr>
        <b/>
        <sz val="10"/>
        <rFont val="Arial"/>
        <family val="2"/>
        <charset val="204"/>
      </rPr>
      <t>Владислава Хохленко 2 сбор</t>
    </r>
  </si>
  <si>
    <t>Перечислены проценты по договору  8626/01958/00419.00ПУ от 24.07.2015  за период с 25.07.2015 г. по 24.08.2015 г.</t>
  </si>
  <si>
    <t>Уплачены проценты за период 23.07.2015 по 22.08.2015</t>
  </si>
  <si>
    <t>Кристина Комар</t>
  </si>
  <si>
    <t>Кристина Комар Итог</t>
  </si>
  <si>
    <t xml:space="preserve"> Северо-Западный банк Сбербанка России</t>
  </si>
  <si>
    <t>Общероссийский общественный фонд "Национальный благотворительный фонд СМС на номер 7715 июнь-июль 2015г.</t>
  </si>
  <si>
    <t>Закревская</t>
  </si>
  <si>
    <t>Валентина</t>
  </si>
  <si>
    <t>Ивановна</t>
  </si>
  <si>
    <t>Карпов</t>
  </si>
  <si>
    <t>Михаил</t>
  </si>
  <si>
    <t>Анатольевич</t>
  </si>
  <si>
    <t>Чикина</t>
  </si>
  <si>
    <t>Викторовна</t>
  </si>
  <si>
    <t>Евгений Соколов</t>
  </si>
  <si>
    <t>Евгений Соколов Итог</t>
  </si>
  <si>
    <t>Уплачены проценты за период 28.08.2015 по 10.09.2015</t>
  </si>
  <si>
    <t>Северо-Западный банк Сбербанка России</t>
  </si>
  <si>
    <t>Общероссийский общественный фонд "Национальный благотворительный фонд СМС на номер 7715 август 2015г.</t>
  </si>
  <si>
    <t>Владислав Хохленко 2 сбор</t>
  </si>
  <si>
    <t>Владислав Хохленко 2 сбор Итог</t>
  </si>
  <si>
    <t>Новикевич Владимир Михайлович</t>
  </si>
  <si>
    <t>ООО "НТП"</t>
  </si>
  <si>
    <t>Гладышева Виктория Олеговна</t>
  </si>
  <si>
    <r>
      <t xml:space="preserve">На лечение </t>
    </r>
    <r>
      <rPr>
        <b/>
        <sz val="10"/>
        <rFont val="Arial"/>
        <family val="2"/>
        <charset val="204"/>
      </rPr>
      <t>Полины Валеевой 2 сбор</t>
    </r>
  </si>
  <si>
    <t>Полина Валеева 2 сбор</t>
  </si>
  <si>
    <r>
      <t xml:space="preserve">На лечение </t>
    </r>
    <r>
      <rPr>
        <b/>
        <sz val="10"/>
        <rFont val="Arial"/>
        <family val="2"/>
        <charset val="204"/>
      </rPr>
      <t>Виктории Воробьевой</t>
    </r>
  </si>
  <si>
    <t>Полина Валеева 2 сбор Итог</t>
  </si>
  <si>
    <t>Общество с ограниченной ответственностью "МП Сервис"</t>
  </si>
  <si>
    <t>Полина Трубицина</t>
  </si>
  <si>
    <t>Сергеева</t>
  </si>
  <si>
    <t>Ксения</t>
  </si>
  <si>
    <t>Витальевна</t>
  </si>
  <si>
    <t>Иванов</t>
  </si>
  <si>
    <t>Андрей</t>
  </si>
  <si>
    <t>Анонимное пожертвование</t>
  </si>
  <si>
    <t>Носовский</t>
  </si>
  <si>
    <t>Александр</t>
  </si>
  <si>
    <t>Важинский</t>
  </si>
  <si>
    <t>Михайличенко</t>
  </si>
  <si>
    <t>К.</t>
  </si>
  <si>
    <t>С.</t>
  </si>
  <si>
    <t>Коваленко</t>
  </si>
  <si>
    <t>Дмитрий</t>
  </si>
  <si>
    <t>Александрович</t>
  </si>
  <si>
    <t xml:space="preserve">Чванов </t>
  </si>
  <si>
    <t>Балановский</t>
  </si>
  <si>
    <t>Валентин</t>
  </si>
  <si>
    <t>Валентинович</t>
  </si>
  <si>
    <t>Даша Девиченская</t>
  </si>
  <si>
    <t>ООО "Балтийская ярмарка"</t>
  </si>
  <si>
    <t>Полина Трубицина Итог</t>
  </si>
  <si>
    <t>Даша Девиченская Итог</t>
  </si>
  <si>
    <r>
      <t xml:space="preserve">На лечение </t>
    </r>
    <r>
      <rPr>
        <b/>
        <sz val="10"/>
        <rFont val="Arial"/>
        <family val="2"/>
        <charset val="204"/>
      </rPr>
      <t>Полины Трубицыной</t>
    </r>
  </si>
  <si>
    <r>
      <t xml:space="preserve">На лечение </t>
    </r>
    <r>
      <rPr>
        <b/>
        <sz val="10"/>
        <rFont val="Arial"/>
        <family val="2"/>
        <charset val="204"/>
      </rPr>
      <t>Даши Девиченской</t>
    </r>
  </si>
  <si>
    <t>Перечислены проценты за период с 27.10.2015 по 09.11.2015</t>
  </si>
  <si>
    <t>Перечислены проценты за период с 08.10.2015 по 21.10.2015</t>
  </si>
  <si>
    <t>ООО "БалтЭкс-ВЭД"</t>
  </si>
  <si>
    <t>ООО "Техностиль"</t>
  </si>
  <si>
    <t xml:space="preserve">Пичкалов </t>
  </si>
  <si>
    <t>Вячеслав</t>
  </si>
  <si>
    <t>Соколова</t>
  </si>
  <si>
    <t>Перечислены проценты за период с 12.11.2015 по 25.11.2015</t>
  </si>
  <si>
    <t>ООО "Продукты питания Комбинат"</t>
  </si>
  <si>
    <t>Целевое пожертвование по договору №4</t>
  </si>
  <si>
    <t>Пономарев</t>
  </si>
  <si>
    <t>Олег</t>
  </si>
  <si>
    <t>Борисович</t>
  </si>
  <si>
    <t>Лиля Пономарева</t>
  </si>
  <si>
    <t>Настя Пушкина</t>
  </si>
  <si>
    <t>Татьяна</t>
  </si>
  <si>
    <t>Ягнешко</t>
  </si>
  <si>
    <t>Юлия</t>
  </si>
  <si>
    <t>Болеславовна</t>
  </si>
  <si>
    <t>ООО "Акваклин"</t>
  </si>
  <si>
    <t>Уплачены проценты за период 08.10.2015 по 21.10.2015</t>
  </si>
  <si>
    <t>Уплачены проценты за период 22.10.2015 по 21.11.2015</t>
  </si>
  <si>
    <t>Целевое пожертвование по договору №4 Итог</t>
  </si>
  <si>
    <t>Лиля Пономарева Итог</t>
  </si>
  <si>
    <t>Настя Пушкина Итог</t>
  </si>
  <si>
    <r>
      <t xml:space="preserve">На лечение </t>
    </r>
    <r>
      <rPr>
        <b/>
        <sz val="10"/>
        <rFont val="Arial"/>
        <family val="2"/>
        <charset val="204"/>
      </rPr>
      <t>Лили Пономаревой</t>
    </r>
  </si>
  <si>
    <r>
      <t xml:space="preserve">На лечение </t>
    </r>
    <r>
      <rPr>
        <b/>
        <sz val="10"/>
        <rFont val="Arial"/>
        <family val="2"/>
        <charset val="204"/>
      </rPr>
      <t>Насти Пушкиной</t>
    </r>
  </si>
  <si>
    <t>Катя Рослова 2 сбор</t>
  </si>
  <si>
    <t>Катя Рослова 2 сбор Итог</t>
  </si>
  <si>
    <r>
      <t xml:space="preserve">На лечение </t>
    </r>
    <r>
      <rPr>
        <b/>
        <sz val="10"/>
        <rFont val="Arial"/>
        <family val="2"/>
        <charset val="204"/>
      </rPr>
      <t>Кати Рословой 2 сбор</t>
    </r>
  </si>
  <si>
    <t xml:space="preserve"> ЙФ</t>
  </si>
  <si>
    <t>Сорокин</t>
  </si>
  <si>
    <t>Роман</t>
  </si>
  <si>
    <t>Сергеевич</t>
  </si>
  <si>
    <t>Земскова</t>
  </si>
  <si>
    <t>Влада</t>
  </si>
  <si>
    <t>Общероссийский общественный фонд "Национальный благотворительный фонд СМС на номер 7715 сентябрь - октябрь 2015г.</t>
  </si>
  <si>
    <t>Виктория Воробьева</t>
  </si>
  <si>
    <t>Калининградская торгово-промышленная палата</t>
  </si>
  <si>
    <t>На организацию благотворительного новогоднего вечера</t>
  </si>
  <si>
    <t>Виктория Воробьева Итог</t>
  </si>
  <si>
    <t>На организацию благотворительного новогоднего вечера Итог</t>
  </si>
  <si>
    <t>Никулин</t>
  </si>
  <si>
    <t>ООО "ИнвестСтрой</t>
  </si>
  <si>
    <t>Перечислены проценты  за период с 05.12.2015 г. по 21.12.2015 г</t>
  </si>
  <si>
    <t>ООО "ОРБИТА-АГРО"</t>
  </si>
  <si>
    <t>ИП Долгов</t>
  </si>
  <si>
    <t>Власенко</t>
  </si>
  <si>
    <t>Николай</t>
  </si>
  <si>
    <t>Каджоян</t>
  </si>
  <si>
    <t xml:space="preserve">Юрий </t>
  </si>
  <si>
    <t>Степанович</t>
  </si>
  <si>
    <t>Мазунова</t>
  </si>
  <si>
    <t>Лейля</t>
  </si>
  <si>
    <t>Джамильевна</t>
  </si>
  <si>
    <r>
      <t xml:space="preserve">На лечение </t>
    </r>
    <r>
      <rPr>
        <b/>
        <sz val="10"/>
        <rFont val="Arial"/>
        <family val="2"/>
        <charset val="204"/>
      </rPr>
      <t>Шевченко Матвея</t>
    </r>
  </si>
  <si>
    <t>ОТДЕЛЕНИЕ N8626 СБЕРБАНКА РОССИИ</t>
  </si>
  <si>
    <t>Финагина</t>
  </si>
  <si>
    <t>Игоревна</t>
  </si>
  <si>
    <t>ООО "Продукты питания"</t>
  </si>
  <si>
    <t>ООО "Балтма"</t>
  </si>
  <si>
    <t>Верхолаз</t>
  </si>
  <si>
    <t>Евгений</t>
  </si>
  <si>
    <t>Шевченко Матвей</t>
  </si>
  <si>
    <t>Романов</t>
  </si>
  <si>
    <t>Гида</t>
  </si>
  <si>
    <t>Марина</t>
  </si>
  <si>
    <t>Чернов</t>
  </si>
  <si>
    <t>Николаевич</t>
  </si>
  <si>
    <t>ООО "АВА"</t>
  </si>
  <si>
    <t>Правительство Калининградской области (ден.выплата к медали КО Кушхова Амира Хажбиевича)</t>
  </si>
  <si>
    <t>Шевченко Матвей Итог</t>
  </si>
  <si>
    <t>ООО "Орбита-Строй"</t>
  </si>
  <si>
    <t>ООО "Прибалтийская мясная компания три"</t>
  </si>
  <si>
    <t xml:space="preserve">БЕМБЕЛЬ </t>
  </si>
  <si>
    <t>НАТАЛЬЯ</t>
  </si>
  <si>
    <t>ЛЕОНИДОВНА</t>
  </si>
  <si>
    <t>ООО "Ганбаров и К *"</t>
  </si>
  <si>
    <t>Инкассация ящиков для благотворительных пожертвований, собранных на АЗС "Калининград-Нефтегаз"</t>
  </si>
  <si>
    <t>Инкассация ящиков для благотворительных пожертвований, собранных на благотворительном новогоднем вечере 24.12.2015г.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</si>
</sst>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_р_._-;\-* #,##0.00_р_._-;_-* \-??_р_._-;_-@_-"/>
    <numFmt numFmtId="166" formatCode="dd/mm/yy"/>
    <numFmt numFmtId="167" formatCode="#,##0.00_р_."/>
  </numFmts>
  <fonts count="15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"/>
    </font>
    <font>
      <sz val="12"/>
      <color indexed="62"/>
      <name val="Arial"/>
      <family val="2"/>
      <charset val="1"/>
    </font>
    <font>
      <sz val="12"/>
      <color indexed="17"/>
      <name val="Arial"/>
      <family val="2"/>
      <charset val="1"/>
    </font>
    <font>
      <sz val="12"/>
      <color indexed="10"/>
      <name val="Arial"/>
      <family val="2"/>
      <charset val="1"/>
    </font>
    <font>
      <b/>
      <i/>
      <sz val="12"/>
      <name val="Arial"/>
      <family val="2"/>
      <charset val="204"/>
    </font>
    <font>
      <i/>
      <sz val="12"/>
      <name val="Arial"/>
      <family val="2"/>
      <charset val="1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Protection="0">
      <alignment horizontal="left"/>
    </xf>
    <xf numFmtId="0" fontId="1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2" fontId="0" fillId="0" borderId="0" xfId="0" applyNumberForma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7" fontId="5" fillId="0" borderId="0" xfId="0" applyNumberFormat="1" applyFont="1" applyAlignment="1">
      <alignment wrapText="1"/>
    </xf>
    <xf numFmtId="167" fontId="6" fillId="0" borderId="0" xfId="0" applyNumberFormat="1" applyFont="1" applyAlignment="1">
      <alignment wrapText="1"/>
    </xf>
    <xf numFmtId="167" fontId="7" fillId="0" borderId="0" xfId="0" applyNumberFormat="1" applyFont="1"/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4" fillId="0" borderId="7" xfId="0" applyNumberFormat="1" applyFont="1" applyBorder="1"/>
    <xf numFmtId="14" fontId="9" fillId="0" borderId="8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65" fontId="4" fillId="0" borderId="10" xfId="0" applyNumberFormat="1" applyFont="1" applyBorder="1"/>
    <xf numFmtId="0" fontId="3" fillId="0" borderId="11" xfId="0" applyFont="1" applyBorder="1" applyAlignment="1">
      <alignment horizontal="left" vertical="top"/>
    </xf>
    <xf numFmtId="166" fontId="9" fillId="0" borderId="8" xfId="0" applyNumberFormat="1" applyFont="1" applyBorder="1" applyAlignment="1">
      <alignment horizontal="left" vertical="center" wrapText="1"/>
    </xf>
    <xf numFmtId="166" fontId="9" fillId="0" borderId="9" xfId="0" applyNumberFormat="1" applyFont="1" applyBorder="1" applyAlignment="1">
      <alignment horizontal="left" vertical="center" wrapText="1"/>
    </xf>
    <xf numFmtId="165" fontId="4" fillId="2" borderId="10" xfId="0" applyNumberFormat="1" applyFont="1" applyFill="1" applyBorder="1"/>
    <xf numFmtId="14" fontId="9" fillId="0" borderId="12" xfId="0" applyNumberFormat="1" applyFont="1" applyBorder="1" applyAlignment="1">
      <alignment horizontal="left" vertical="center" wrapText="1"/>
    </xf>
    <xf numFmtId="166" fontId="9" fillId="0" borderId="13" xfId="0" applyNumberFormat="1" applyFont="1" applyBorder="1" applyAlignment="1">
      <alignment horizontal="left" vertical="center" wrapText="1"/>
    </xf>
    <xf numFmtId="16" fontId="9" fillId="0" borderId="12" xfId="0" applyNumberFormat="1" applyFont="1" applyBorder="1" applyAlignment="1">
      <alignment horizontal="left" vertical="center" wrapText="1"/>
    </xf>
    <xf numFmtId="16" fontId="9" fillId="0" borderId="5" xfId="0" applyNumberFormat="1" applyFont="1" applyBorder="1" applyAlignment="1">
      <alignment horizontal="left" vertical="center" wrapText="1"/>
    </xf>
    <xf numFmtId="16" fontId="9" fillId="0" borderId="6" xfId="0" applyNumberFormat="1" applyFont="1" applyBorder="1" applyAlignment="1">
      <alignment horizontal="left" vertical="center" wrapText="1"/>
    </xf>
    <xf numFmtId="14" fontId="9" fillId="0" borderId="14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wrapText="1"/>
    </xf>
    <xf numFmtId="165" fontId="3" fillId="0" borderId="10" xfId="0" applyNumberFormat="1" applyFont="1" applyBorder="1"/>
    <xf numFmtId="0" fontId="3" fillId="0" borderId="11" xfId="0" applyFont="1" applyBorder="1"/>
    <xf numFmtId="0" fontId="9" fillId="0" borderId="14" xfId="0" applyFont="1" applyBorder="1" applyAlignment="1">
      <alignment wrapText="1"/>
    </xf>
    <xf numFmtId="14" fontId="10" fillId="0" borderId="14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3" fillId="0" borderId="14" xfId="0" applyFont="1" applyBorder="1"/>
    <xf numFmtId="0" fontId="8" fillId="0" borderId="14" xfId="0" applyFont="1" applyBorder="1"/>
    <xf numFmtId="165" fontId="8" fillId="0" borderId="10" xfId="0" applyNumberFormat="1" applyFont="1" applyBorder="1"/>
    <xf numFmtId="0" fontId="3" fillId="0" borderId="15" xfId="0" applyFont="1" applyBorder="1"/>
    <xf numFmtId="49" fontId="8" fillId="0" borderId="14" xfId="0" applyNumberFormat="1" applyFont="1" applyBorder="1" applyAlignment="1">
      <alignment wrapText="1"/>
    </xf>
    <xf numFmtId="0" fontId="3" fillId="0" borderId="1" xfId="0" applyFont="1" applyBorder="1"/>
    <xf numFmtId="0" fontId="3" fillId="0" borderId="16" xfId="0" applyFont="1" applyBorder="1"/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3" fillId="0" borderId="17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165" fontId="4" fillId="0" borderId="18" xfId="0" applyNumberFormat="1" applyFont="1" applyBorder="1"/>
    <xf numFmtId="0" fontId="8" fillId="0" borderId="2" xfId="0" applyFont="1" applyBorder="1"/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165" fontId="8" fillId="0" borderId="21" xfId="0" applyNumberFormat="1" applyFont="1" applyBorder="1"/>
    <xf numFmtId="165" fontId="4" fillId="0" borderId="0" xfId="0" applyNumberFormat="1" applyFont="1"/>
    <xf numFmtId="165" fontId="3" fillId="0" borderId="0" xfId="0" applyNumberFormat="1" applyFont="1"/>
    <xf numFmtId="0" fontId="8" fillId="0" borderId="10" xfId="0" applyFont="1" applyBorder="1" applyAlignment="1">
      <alignment wrapText="1"/>
    </xf>
    <xf numFmtId="0" fontId="9" fillId="0" borderId="8" xfId="0" applyFont="1" applyBorder="1" applyAlignment="1">
      <alignment wrapText="1"/>
    </xf>
    <xf numFmtId="16" fontId="9" fillId="0" borderId="22" xfId="0" applyNumberFormat="1" applyFont="1" applyBorder="1" applyAlignment="1">
      <alignment horizontal="left" vertical="center" wrapText="1"/>
    </xf>
    <xf numFmtId="16" fontId="9" fillId="0" borderId="23" xfId="0" applyNumberFormat="1" applyFont="1" applyBorder="1" applyAlignment="1">
      <alignment horizontal="left" vertical="center" wrapText="1"/>
    </xf>
    <xf numFmtId="165" fontId="4" fillId="2" borderId="9" xfId="0" applyNumberFormat="1" applyFont="1" applyFill="1" applyBorder="1"/>
    <xf numFmtId="165" fontId="4" fillId="0" borderId="9" xfId="0" applyNumberFormat="1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66" fontId="9" fillId="0" borderId="22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wrapText="1"/>
    </xf>
    <xf numFmtId="14" fontId="10" fillId="0" borderId="10" xfId="0" applyNumberFormat="1" applyFont="1" applyBorder="1" applyAlignment="1">
      <alignment horizontal="left" vertical="center" wrapText="1"/>
    </xf>
    <xf numFmtId="165" fontId="4" fillId="0" borderId="22" xfId="0" applyNumberFormat="1" applyFont="1" applyBorder="1"/>
    <xf numFmtId="0" fontId="9" fillId="0" borderId="22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wrapText="1"/>
    </xf>
    <xf numFmtId="49" fontId="10" fillId="0" borderId="9" xfId="0" applyNumberFormat="1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4" fontId="10" fillId="0" borderId="12" xfId="0" applyNumberFormat="1" applyFont="1" applyBorder="1" applyAlignment="1">
      <alignment horizontal="left" vertical="center" wrapText="1"/>
    </xf>
    <xf numFmtId="165" fontId="4" fillId="0" borderId="24" xfId="0" applyNumberFormat="1" applyFont="1" applyBorder="1" applyAlignment="1">
      <alignment wrapText="1"/>
    </xf>
    <xf numFmtId="14" fontId="10" fillId="0" borderId="14" xfId="0" applyNumberFormat="1" applyFont="1" applyBorder="1" applyAlignment="1">
      <alignment horizontal="left"/>
    </xf>
    <xf numFmtId="0" fontId="3" fillId="0" borderId="25" xfId="0" applyFont="1" applyBorder="1"/>
    <xf numFmtId="164" fontId="0" fillId="0" borderId="0" xfId="0" applyNumberFormat="1"/>
    <xf numFmtId="0" fontId="3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 wrapText="1"/>
    </xf>
    <xf numFmtId="165" fontId="3" fillId="0" borderId="9" xfId="0" applyNumberFormat="1" applyFont="1" applyBorder="1"/>
    <xf numFmtId="0" fontId="8" fillId="0" borderId="17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0" fillId="0" borderId="18" xfId="0" pivotButton="1" applyBorder="1"/>
    <xf numFmtId="0" fontId="0" fillId="0" borderId="27" xfId="0" applyBorder="1"/>
    <xf numFmtId="0" fontId="0" fillId="0" borderId="17" xfId="0" applyBorder="1"/>
    <xf numFmtId="0" fontId="0" fillId="0" borderId="18" xfId="0" applyBorder="1"/>
    <xf numFmtId="0" fontId="0" fillId="0" borderId="17" xfId="0" applyNumberFormat="1" applyBorder="1"/>
    <xf numFmtId="0" fontId="0" fillId="0" borderId="28" xfId="0" applyBorder="1"/>
    <xf numFmtId="14" fontId="0" fillId="0" borderId="18" xfId="0" applyNumberFormat="1" applyBorder="1"/>
    <xf numFmtId="0" fontId="0" fillId="0" borderId="29" xfId="0" applyBorder="1"/>
    <xf numFmtId="0" fontId="0" fillId="0" borderId="30" xfId="0" applyNumberFormat="1" applyBorder="1"/>
    <xf numFmtId="0" fontId="0" fillId="0" borderId="10" xfId="0" applyBorder="1"/>
    <xf numFmtId="0" fontId="0" fillId="0" borderId="31" xfId="0" applyBorder="1"/>
    <xf numFmtId="0" fontId="0" fillId="0" borderId="14" xfId="0" applyNumberFormat="1" applyBorder="1"/>
    <xf numFmtId="0" fontId="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</cellXfs>
  <cellStyles count="7">
    <cellStyle name="Заголовок сводной таблицы" xfId="1" xr:uid="{00000000-0005-0000-0000-000000000000}"/>
    <cellStyle name="Значение сводной таблицы" xfId="2" xr:uid="{00000000-0005-0000-0000-000001000000}"/>
    <cellStyle name="Категория сводной таблицы" xfId="3" xr:uid="{00000000-0005-0000-0000-000002000000}"/>
    <cellStyle name="Обычный" xfId="0" builtinId="0"/>
    <cellStyle name="Поле сводной таблицы" xfId="4" xr:uid="{00000000-0005-0000-0000-000004000000}"/>
    <cellStyle name="Результат сводной таблицы" xfId="5" xr:uid="{00000000-0005-0000-0000-000005000000}"/>
    <cellStyle name="Угол сводной таблицы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Ольга" refreshedDate="42380.534712731482" createdVersion="1" refreshedVersion="2" recordCount="192" xr:uid="{00000000-000A-0000-FFFF-FFFF00000000}">
  <cacheSource type="worksheet">
    <worksheetSource ref="A11:F203" sheet="Данные Пожертвования_2015"/>
  </cacheSource>
  <cacheFields count="6">
    <cacheField name="Дата" numFmtId="0">
      <sharedItems containsDate="1" containsString="0" containsBlank="1" minDate="2014-01-10T00:00:00" maxDate="2016-01-01T00:00:00" count="208">
        <d v="2015-01-13T00:00:00"/>
        <d v="2015-01-14T00:00:00"/>
        <d v="2015-01-15T00:00:00"/>
        <d v="2015-01-19T00:00:00"/>
        <d v="2015-01-20T00:00:00"/>
        <d v="2015-01-23T00:00:00"/>
        <d v="2015-01-26T00:00:00"/>
        <d v="2015-01-27T00:00:00"/>
        <d v="2015-02-02T00:00:00"/>
        <d v="2015-02-10T00:00:00"/>
        <d v="2015-02-16T00:00:00"/>
        <d v="2015-02-18T00:00:00"/>
        <d v="2015-02-25T00:00:00"/>
        <d v="2015-02-26T00:00:00"/>
        <d v="2015-03-04T00:00:00"/>
        <d v="2015-03-06T00:00:00"/>
        <d v="2015-03-11T00:00:00"/>
        <d v="2015-03-13T00:00:00"/>
        <d v="2015-03-16T00:00:00"/>
        <d v="2015-03-20T00:00:00"/>
        <d v="2015-03-23T00:00:00"/>
        <d v="2015-03-30T00:00:00"/>
        <d v="2015-04-13T00:00:00"/>
        <d v="2015-04-14T00:00:00"/>
        <d v="2015-04-15T00:00:00"/>
        <d v="2015-04-20T00:00:00"/>
        <d v="2015-04-27T00:00:00"/>
        <d v="2015-05-07T00:00:00"/>
        <d v="2015-05-08T00:00:00"/>
        <d v="2015-05-14T00:00:00"/>
        <d v="2015-05-18T00:00:00"/>
        <d v="2015-05-22T00:00:00"/>
        <d v="2015-05-25T00:00:00"/>
        <d v="2015-05-29T00:00:00"/>
        <d v="2015-06-01T00:00:00"/>
        <d v="2015-06-03T00:00:00"/>
        <d v="2015-06-04T00:00:00"/>
        <d v="2015-06-10T00:00:00"/>
        <d v="2015-06-15T00:00:00"/>
        <d v="2015-06-19T00:00:00"/>
        <d v="2015-06-22T00:00:00"/>
        <d v="2015-06-24T00:00:00"/>
        <d v="2015-06-26T00:00:00"/>
        <d v="2015-06-29T00:00:00"/>
        <d v="2015-07-01T00:00:00"/>
        <d v="2015-07-03T00:00:00"/>
        <d v="2015-07-06T00:00:00"/>
        <d v="2015-07-10T00:00:00"/>
        <d v="2015-07-13T00:00:00"/>
        <d v="2015-07-14T00:00:00"/>
        <d v="2015-07-16T00:00:00"/>
        <d v="2015-07-17T00:00:00"/>
        <d v="2015-07-21T00:00:00"/>
        <d v="2015-07-22T00:00:00"/>
        <d v="2015-07-31T00:00:00"/>
        <d v="2015-08-03T00:00:00"/>
        <d v="2015-08-06T00:00:00"/>
        <d v="2015-08-17T00:00:00"/>
        <d v="2015-08-18T00:00:00"/>
        <d v="2015-08-20T00:00:00"/>
        <d v="2015-08-21T00:00:00"/>
        <d v="2015-08-27T00:00:00"/>
        <d v="2015-09-09T00:00:00"/>
        <d v="2015-09-11T00:00:00"/>
        <d v="2015-09-22T00:00:00"/>
        <d v="2015-09-24T00:00:00"/>
        <d v="2015-09-25T00:00:00"/>
        <d v="2015-10-02T00:00:00"/>
        <d v="2015-10-06T00:00:00"/>
        <d v="2015-10-08T00:00:00"/>
        <d v="2015-10-09T00:00:00"/>
        <d v="2015-10-30T00:00:00"/>
        <d v="2015-11-02T00:00:00"/>
        <d v="2015-11-05T00:00:00"/>
        <d v="2015-11-06T00:00:00"/>
        <d v="2015-11-12T00:00:00"/>
        <d v="2015-11-13T00:00:00"/>
        <d v="2015-11-18T00:00:00"/>
        <d v="2015-11-24T00:00:00"/>
        <d v="2015-11-30T00:00:00"/>
        <d v="2015-12-01T00:00:00"/>
        <d v="2015-12-04T00:00:00"/>
        <d v="2015-12-07T00:00:00"/>
        <d v="2015-12-11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5T00:00:00"/>
        <d v="2015-12-28T00:00:00"/>
        <d v="2015-12-29T00:00:00"/>
        <d v="2015-12-30T00:00:00"/>
        <d v="2015-12-31T00:00:00"/>
        <m/>
        <d v="2014-12-11T00:00:00" u="1"/>
        <d v="2014-04-07T00:00:00" u="1"/>
        <d v="2014-06-15T00:00:00" u="1"/>
        <d v="2014-11-21T00:00:00" u="1"/>
        <d v="2014-12-02T00:00:00" u="1"/>
        <d v="2014-12-25T00:00:00" u="1"/>
        <d v="2014-10-08T00:00:00" u="1"/>
        <d v="2014-10-31T00:00:00" u="1"/>
        <d v="2014-07-10T00:00:00" u="1"/>
        <d v="2014-12-16T00:00:00" u="1"/>
        <d v="2014-08-14T00:00:00" u="1"/>
        <d v="2014-04-12T00:00:00" u="1"/>
        <d v="2014-10-22T00:00:00" u="1"/>
        <d v="2014-06-20T00:00:00" u="1"/>
        <d v="2014-07-24T00:00:00" u="1"/>
        <d v="2014-08-05T00:00:00" u="1"/>
        <d v="2014-12-30T00:00:00" u="1"/>
        <d v="2014-08-28T00:00:00" u="1"/>
        <d v="2014-09-09T00:00:00" u="1"/>
        <d v="2014-10-13T00:00:00" u="1"/>
        <d v="2014-05-30T00:00:00" u="1"/>
        <d v="2014-06-11T00:00:00" u="1"/>
        <d v="2014-11-17T00:00:00" u="1"/>
        <d v="2014-03-13T00:00:00" u="1"/>
        <d v="2014-08-19T00:00:00" u="1"/>
        <d v="2014-09-23T00:00:00" u="1"/>
        <d v="2014-12-12T00:00:00" u="1"/>
        <d v="2014-07-29T00:00:00" u="1"/>
        <d v="2014-05-12T00:00:00" u="1"/>
        <d v="2014-01-10T00:00:00" u="1"/>
        <d v="2014-02-14T00:00:00" u="1"/>
        <d v="2014-08-01T00:00:00" u="1"/>
        <d v="2014-12-26T00:00:00" u="1"/>
        <d v="2014-07-11T00:00:00" u="1"/>
        <d v="2014-12-17T00:00:00" u="1"/>
        <d v="2014-02-28T00:00:00" u="1"/>
        <d v="2014-11-27T00:00:00" u="1"/>
        <d v="2014-12-08T00:00:00" u="1"/>
        <d v="2014-07-25T00:00:00" u="1"/>
        <d v="2014-09-10T00:00:00" u="1"/>
        <d v="2014-11-18T00:00:00" u="1"/>
        <d v="2014-01-29T00:00:00" u="1"/>
        <d v="2014-02-10T00:00:00" u="1"/>
        <d v="2014-07-16T00:00:00" u="1"/>
        <d v="2014-12-22T00:00:00" u="1"/>
        <d v="2014-03-14T00:00:00" u="1"/>
        <d v="2014-08-20T00:00:00" u="1"/>
        <d v="2014-10-28T00:00:00" u="1"/>
        <d v="2014-03-05T00:00:00" u="1"/>
        <d v="2014-07-30T00:00:00" u="1"/>
        <d v="2014-03-28T00:00:00" u="1"/>
        <d v="2014-04-09T00:00:00" u="1"/>
        <d v="2014-09-15T00:00:00" u="1"/>
        <d v="2014-01-11T00:00:00" u="1"/>
        <d v="2014-10-10T00:00:00" u="1"/>
        <d v="2014-11-14T00:00:00" u="1"/>
        <d v="2014-02-06T00:00:00" u="1"/>
        <d v="2014-12-18T00:00:00" u="1"/>
        <d v="2014-10-24T00:00:00" u="1"/>
        <d v="2014-11-05T00:00:00" u="1"/>
        <d v="2015-10-01T00:00:00" u="1"/>
        <d v="2014-11-28T00:00:00" u="1"/>
        <d v="2014-12-09T00:00:00" u="1"/>
        <d v="2014-02-20T00:00:00" u="1"/>
        <d v="2014-07-26T00:00:00" u="1"/>
        <d v="2014-03-24T00:00:00" u="1"/>
        <d v="2014-04-05T00:00:00" u="1"/>
        <d v="2014-04-28T00:00:00" u="1"/>
        <d v="2014-02-11T00:00:00" u="1"/>
        <d v="2014-12-23T00:00:00" u="1"/>
        <d v="2014-10-06T00:00:00" u="1"/>
        <d v="2014-10-29T00:00:00" u="1"/>
        <d v="2014-07-08T00:00:00" u="1"/>
        <d v="2014-03-06T00:00:00" u="1"/>
        <d v="2014-03-29T00:00:00" u="1"/>
        <d v="2014-11-24T00:00:00" u="1"/>
        <d v="2014-12-05T00:00:00" u="1"/>
        <d v="2014-07-22T00:00:00" u="1"/>
        <d v="2014-03-20T00:00:00" u="1"/>
        <d v="2014-04-01T00:00:00" u="1"/>
        <d v="2014-08-26T00:00:00" u="1"/>
        <d v="2014-05-28T00:00:00" u="1"/>
        <d v="2014-12-19T00:00:00" u="1"/>
        <d v="2014-03-11T00:00:00" u="1"/>
        <d v="2014-03-25T00:00:00" u="1"/>
        <d v="2014-10-16T00:00:00" u="1"/>
        <d v="2014-11-20T00:00:00" u="1"/>
        <d v="2014-12-24T00:00:00" u="1"/>
        <d v="2014-08-22T00:00:00" u="1"/>
        <d v="2014-09-03T00:00:00" u="1"/>
        <d v="2014-06-05T00:00:00" u="1"/>
        <d v="2014-10-30T00:00:00" u="1"/>
        <d v="2014-11-11T00:00:00" u="1"/>
        <d v="2014-01-22T00:00:00" u="1"/>
        <d v="2014-07-09T00:00:00" u="1"/>
        <d v="2014-12-15T00:00:00" u="1"/>
        <d v="2014-10-21T00:00:00" u="1"/>
        <d v="2014-01-13T00:00:00" u="1"/>
        <d v="2014-11-25T00:00:00" u="1"/>
        <d v="2014-12-29T00:00:00" u="1"/>
        <d v="2014-04-02T00:00:00" u="1"/>
        <d v="2014-09-08T00:00:00" u="1"/>
        <d v="2014-04-25T00:00:00" u="1"/>
        <d v="2015-05-06T00:00:00" u="1"/>
        <d v="2014-01-27T00:00:00" u="1"/>
        <d v="2014-07-14T00:00:00" u="1"/>
        <d v="2014-08-18T00:00:00" u="1"/>
        <d v="2014-09-22T00:00:00" u="1"/>
        <d v="2014-10-03T00:00:00" u="1"/>
        <d v="2014-05-20T00:00:00" u="1"/>
      </sharedItems>
    </cacheField>
    <cacheField name="Фамилия / Наименование компании" numFmtId="0">
      <sharedItems containsBlank="1" count="211">
        <s v="Цедрик"/>
        <s v="благотворительное поступление через систему RBK"/>
        <s v="Инкассация ящиков для благотворительных пожертвований"/>
        <s v="Сычева"/>
        <s v="анонимное благотворительное пожертвование"/>
        <s v="Балтийск ул. Ушакова 27-23"/>
        <s v="Общероссийский общественный фонд &quot;Национальный благотворительный фонд СМС на номер 7715 декабрь 2014г."/>
        <s v="Полунина Г.В."/>
        <s v="Адушев"/>
        <s v="Ковалюк"/>
        <s v="ООО &quot;ГИГ&quot;"/>
        <s v="Общероссийский общественный фонд &quot;Национальный благотворительный фонд СМС на номер 7715 январь 2015г."/>
        <s v="МЕГАФОН СЕВЕРО-ЗАПАДНЫЙ ФИЛИАЛ ОТКРЫТОГО АКЦИОНЕРНОГО ОБЩЕСТВА"/>
        <s v="Общероссийский общественный фонд &quot;Национальный благотворительный фонд СМС на номер 7715 февраль 2015г."/>
        <s v="ООО &quot;Цирюльник&quot;"/>
        <s v="ООО &quot;Лукойл-Калининградморнефть&quot;"/>
        <s v="ДЕНЬГИ.МЭЙЛ.РУ"/>
        <s v="Общероссийский общественный фонд &quot;Национальный благотворительный фонд СМС на номер 7715 март 2015г."/>
        <s v="Сычева "/>
        <s v="НКО &quot;Единая касса&quot;"/>
        <s v="Инкассация ящиков для благотворительных пожертвований, собранных на конкурсе выпечки в пос.Янтарном"/>
        <s v="Сойтюрк"/>
        <s v="Цуканов"/>
        <s v="Бучек"/>
        <s v="Общероссийский общественный фонд &quot;Национальный благотворительный фонд СМС на номер 7715 апрель-май 2015г."/>
        <s v="Инкассация ящиков для благотворительных пожертвований, собранных на благотворительном вечере в рамках проекта &quot;Цветы жизни&quot;"/>
        <s v="Ефанова"/>
        <s v="Панасевич"/>
        <s v="Желтова "/>
        <s v="Мамаева"/>
        <s v="Шилина"/>
        <s v="Ковалюк "/>
        <s v="Антоненко"/>
        <s v="Орлов"/>
        <s v="ООО &quot;ХАВ Шип Менеджмент НорРус&quot;"/>
        <s v="Чикина"/>
        <s v="Закревская"/>
        <s v="Карпов"/>
        <s v="Общероссийский общественный фонд &quot;Национальный благотворительный фонд СМС на номер 7715 июнь-июль 2015г."/>
        <s v=" Северо-Западный банк Сбербанка России"/>
        <s v="Общероссийский общественный фонд &quot;Национальный благотворительный фонд СМС на номер 7715 август 2015г."/>
        <s v="Северо-Западный банк Сбербанка России"/>
        <s v="Новикевич Владимир Михайлович"/>
        <s v="Гладышева Виктория Олеговна"/>
        <s v="ООО &quot;НТП&quot;"/>
        <s v="Общество с ограниченной ответственностью &quot;МП Сервис&quot;"/>
        <s v="Сергеева"/>
        <s v="Иванов"/>
        <s v="Анонимное пожертвование"/>
        <s v="Носовский"/>
        <s v="Важинский"/>
        <s v="Михайличенко"/>
        <s v="Коваленко"/>
        <s v="Чванов "/>
        <s v="Балановский"/>
        <s v="ООО &quot;Балтийская ярмарка&quot;"/>
        <s v="ООО &quot;БалтЭкс-ВЭД&quot;"/>
        <s v="ООО &quot;Техностиль&quot;"/>
        <s v="Пичкалов "/>
        <s v="Соколова"/>
        <s v="ООО &quot;Продукты питания Комбинат&quot;"/>
        <s v="Пономарев"/>
        <s v="С."/>
        <s v="Ягнешко"/>
        <s v="ООО &quot;Акваклин&quot;"/>
        <s v="Сорокин"/>
        <s v="Земскова"/>
        <s v="Общероссийский общественный фонд &quot;Национальный благотворительный фонд СМС на номер 7715 сентябрь - октябрь 2015г."/>
        <s v="Калининградская торгово-промышленная палата"/>
        <s v="Инкассация ящиков для благотворительных пожертвований, собранных на АЗС &quot;Калининград-Нефтегаз&quot;"/>
        <s v="Никулин"/>
        <s v="ООО &quot;ИнвестСтрой"/>
        <s v="ООО &quot;ОРБИТА-АГРО&quot;"/>
        <s v="ИП Долгов"/>
        <s v="Власенко"/>
        <s v="Каджоян"/>
        <s v="Мазунова"/>
        <s v="ОТДЕЛЕНИЕ N8626 СБЕРБАНКА РОССИИ"/>
        <s v="Финагина"/>
        <s v="ООО &quot;Продукты питания&quot;"/>
        <s v="ООО &quot;Балтма&quot;"/>
        <s v="Верхолаз"/>
        <s v="Романов"/>
        <s v="Гида"/>
        <s v="Чернов"/>
        <s v="ООО &quot;АВА&quot;"/>
        <s v="Инкассация ящиков для благотворительных пожертвований, собранных на благотворительном новогоднем вечере 24.12.2015г."/>
        <s v="Правительство Калининградской области (ден.выплата к медали КО Кушхова Амира Хажбиевича)"/>
        <s v="ООО &quot;Орбита-Строй&quot;"/>
        <s v="ООО &quot;Прибалтийская мясная компания три&quot;"/>
        <s v="БЕМБЕЛЬ "/>
        <s v="ООО &quot;Ганбаров и К *&quot;"/>
        <m/>
        <s v="Темнов" u="1"/>
        <s v="ООО &quot;Технологии и Машины&quot;" u="1"/>
        <s v="Юспин" u="1"/>
        <s v="ЗАО &quot;ВАД&quot;" u="1"/>
        <s v="Савицкий" u="1"/>
        <s v="Заводцов" u="1"/>
        <s v="Скуратова" u="1"/>
        <s v="Абрамов" u="1"/>
        <s v="Шепунова" u="1"/>
        <s v="Инкассация ящиков для сбора пожертвований во время праздника &quot;Ювелирторга&quot;" u="1"/>
        <s v="ООО &quot;Флотснаб&quot;" u="1"/>
        <s v="Сидлецкая" u="1"/>
        <s v="Носов" u="1"/>
        <s v="Шеин" u="1"/>
        <s v="Кочерженко" u="1"/>
        <s v="Адвокатский кабинет Ярославской Ольги Васильевны" u="1"/>
        <s v="Инкассация ящиков для сбора пожертвований во время проведения детского праздника &quot;Добрый Калининград&quot; 14 июля" u="1"/>
        <s v="Стреха" u="1"/>
        <s v="Платеж по Заявлению о присоединении №1 от 13.08.2014 г. Единая касса" u="1"/>
        <s v="ООО СК &quot;РЕЧДАН&quot;" u="1"/>
        <s v="Барботько " u="1"/>
        <s v="Инкассация ящиков для сбора пожертвований " u="1"/>
        <s v="Инкассация ящиков для сбора пожертвований во время проведения детского анимационного фестиваля &quot;Мультяшкино&quot; 7 июня" u="1"/>
        <s v="НП СРО &quot;Национальное сообщество строителей&quot;" u="1"/>
        <s v="Представительство Компании с ограниченной ответственностью &quot;ХАВ Шип Менеджмент НорРус АС&quot;  в Калининграде" u="1"/>
        <s v="Назаров" u="1"/>
        <s v="Никитин" u="1"/>
        <s v="Богач" u="1"/>
        <s v="ООО &quot;Мегаполис&quot;" u="1"/>
        <s v="Гергардт" u="1"/>
        <s v="ООО &quot;СОЮЗ ТТМ&quot;" u="1"/>
        <s v="Общероссийский общественный фонд &quot;Национальный благотворительный фонд СМС на номер 7715 август 2014г." u="1"/>
        <s v="Кондратович" u="1"/>
        <s v="Общероссийский общественный фонд &quot;Национальный благотворительный фонд СМС на номер 7715 декабрь 2013г." u="1"/>
        <s v="ООО &quot;СК Стандарт плюс&quot;" u="1"/>
        <s v="Общероссийский общественный фонд &quot;Национальный благотворительный фонд СМС на номер 7715 сентябрь 2014г." u="1"/>
        <s v="ООО &quot;Лукойл Калининградморнефть&quot;" u="1"/>
        <s v="Комкова" u="1"/>
        <s v="Северо-западный филиал ОАО &quot;Мегафон&quot; Благотворительное пожертвование по договору 845М/14 от 20.10.2014 г.  " u="1"/>
        <s v="Общероссийский общественный фонд &quot;Национальный благотворительный фонд СМС на номер 7715 январь-июль 2014г." u="1"/>
        <s v="Гончаренок" u="1"/>
        <s v="Кацман" u="1"/>
        <s v="Соловьев" u="1"/>
        <s v="Янковская" u="1"/>
        <s v="Егорова" u="1"/>
        <s v="Фомина" u="1"/>
        <s v="Адушев Д.Н." u="1"/>
        <s v="Общероссийский общественный фонд &quot;Национальный благотворительный фонд СМС на номер 7715 октябрь-ноябрь 2014г." u="1"/>
        <s v="Целевое благотворительное пожертвование по договору от Фонда местного сообщества «Калининград»" u="1"/>
        <s v="ООО &quot;Секьюрити сервис&quot;" u="1"/>
        <s v="Красильникова" u="1"/>
        <s v="Бакланов" u="1"/>
        <s v="Букварев" u="1"/>
        <s v="Симина" u="1"/>
        <s v="Инкассация ящиков для сбора пожертвований во время проведения детского праздника &quot;Счастье рядом&quot; 1 июня в ТЦ &quot;Кловер&quot;" u="1"/>
        <s v="Левченко" u="1"/>
        <s v="Остроухова" u="1"/>
        <s v="ООО &quot;Росгосстрах&quot;" u="1"/>
        <s v="Дронов" u="1"/>
        <s v="Кузнецов" u="1"/>
        <s v="Ковальков" u="1"/>
        <s v="ООО СП &quot;Балтдормостстрой&quot;" u="1"/>
        <s v="ООО &quot;Пирамида-Калининград&quot;" u="1"/>
        <s v="Береговая" u="1"/>
        <s v="Возврат средств" u="1"/>
        <s v="Файт" u="1"/>
        <s v="Инкассация ящиков для сбора пожертвований во время проведения благотворительного бала" u="1"/>
        <s v="Михалко" u="1"/>
        <s v="Шавров" u="1"/>
        <s v="ООО &quot;ДСВ Транспорт&quot;" u="1"/>
        <s v="Барышева" u="1"/>
        <s v="ООО &quot;Лэндис Трэйдинг Калининград&quot;" u="1"/>
        <s v="Белозеров" u="1"/>
        <s v="ООО &quot;МБЦ&quot;" u="1"/>
        <s v="Перевод средств клиента по заявлению Европейский" u="1"/>
        <s v="ООО &quot;АПР-Инвест&quot;" u="1"/>
        <s v="Ткаченко" u="1"/>
        <s v="Юшкина" u="1"/>
        <s v="Инкассация" u="1"/>
        <s v="Лученкова" u="1"/>
        <s v="Ковалюк В.В." u="1"/>
        <s v="Внесение на р/с целевых благотворительных пожертвований, собранных через ящики Фонда для сбора пожертвований" u="1"/>
        <s v="ЗАО &quot;СОДРУЖЕСТВО-СОЯ&quot;" u="1"/>
        <s v="Протченко" u="1"/>
        <s v="Гурина" u="1"/>
        <s v="Инкассация ящиков для сбора пожертвований вмагазине &quot;Рубин&quot; 16 июля" u="1"/>
        <s v="Никулина" u="1"/>
        <s v="Майер" u="1"/>
        <s v="Макаренко" u="1"/>
        <s v="Чернова" u="1"/>
        <s v="214032, г.Смоленск, Еременко 34-9//" u="1"/>
        <s v="Волкова" u="1"/>
        <s v="Майструк" u="1"/>
        <s v="Марков" u="1"/>
        <s v="Величко" u="1"/>
        <s v="ИП ДолговАлександ Алексанлрович" u="1"/>
        <s v="Данилова" u="1"/>
        <s v="Рузаева" u="1"/>
        <s v="Карра" u="1"/>
        <s v="Монахов" u="1"/>
        <s v="Жуков" u="1"/>
        <s v="Плютов" u="1"/>
        <s v="Торопов " u="1"/>
        <s v="«Калининградгазавтоматика»" u="1"/>
        <s v="ИП Соин Александр Васильевич" u="1"/>
        <s v="Митрофанов" u="1"/>
        <s v="Валиева" u="1"/>
        <s v="Инкассация ящиков для сбора пожертвований" u="1"/>
        <s v="Безпалова" u="1"/>
        <s v="Заргорян" u="1"/>
        <s v="ООО «Голдвей»" u="1"/>
        <s v="Скарковская" u="1"/>
        <s v="Инкассация ящиков для сбора пожертвований во время проведения благотворительного концерта в Драмтеатре" u="1"/>
        <s v="Мусевич" u="1"/>
        <s v="Громова" u="1"/>
        <s v="ООО &quot;АВТОТОР Холдинг&quot;" u="1"/>
        <s v="Мельникова" u="1"/>
        <s v="Сухнотдинов" u="1"/>
      </sharedItems>
    </cacheField>
    <cacheField name="Имя" numFmtId="0">
      <sharedItems containsBlank="1" count="68">
        <s v="Игорь"/>
        <m/>
        <s v="Светлана"/>
        <s v="Д."/>
        <s v="В."/>
        <s v="Ирина"/>
        <s v="Людмила"/>
        <s v="Наталия "/>
        <s v="Екатерина"/>
        <s v="Ирина "/>
        <s v="Анна"/>
        <s v="Елена"/>
        <s v="Владик"/>
        <s v="Алексей"/>
        <s v="Сергей"/>
        <s v="Валентина"/>
        <s v="Михаил"/>
        <s v="Ксения"/>
        <s v="Андрей"/>
        <s v="Александр"/>
        <s v="К."/>
        <s v="Дмитрий"/>
        <s v="Валентин"/>
        <s v="Вячеслав"/>
        <s v="Олег"/>
        <s v="Татьяна"/>
        <s v="Юлия"/>
        <s v="Роман"/>
        <s v="Влада"/>
        <s v="Николай"/>
        <s v="Юрий "/>
        <s v="Лейля"/>
        <s v="Евгений"/>
        <s v="Марина"/>
        <s v="НАТАЛЬЯ"/>
        <s v="Г" u="1"/>
        <s v="О" u="1"/>
        <s v="М" u="1"/>
        <s v="Ольга" u="1"/>
        <s v="Анатолий" u="1"/>
        <s v="Ульяна " u="1"/>
        <s v="Инна" u="1"/>
        <s v="Никита" u="1"/>
        <s v="Федор" u="1"/>
        <s v="И" u="1"/>
        <s v="Денис" u="1"/>
        <s v="Веста" u="1"/>
        <s v="Елена " u="1"/>
        <s v="С" u="1"/>
        <s v="Михаил " u="1"/>
        <s v="Юрий" u="1"/>
        <s v="Александра" u="1"/>
        <s v="Д" u="1"/>
        <s v="Антон" u="1"/>
        <s v="Владимир " u="1"/>
        <s v="Галина" u="1"/>
        <s v="Илья" u="1"/>
        <s v="Н" u="1"/>
        <s v="Максим" u="1"/>
        <s v="А" u="1"/>
        <s v="Петр" u="1"/>
        <s v="Данила" u="1"/>
        <s v="Екатерина " u="1"/>
        <s v="Евгения" u="1"/>
        <s v="Гоар" u="1"/>
        <s v="Дмитрий " u="1"/>
        <s v="Е" u="1"/>
        <s v="Р" u="1"/>
      </sharedItems>
    </cacheField>
    <cacheField name="Отчество" numFmtId="0">
      <sharedItems containsBlank="1" count="60">
        <s v="Петрович"/>
        <m/>
        <s v="Н."/>
        <s v="В."/>
        <s v="Юрьевна"/>
        <s v="Александровна"/>
        <s v="Владимировна"/>
        <s v="Степановна"/>
        <s v="Валерьевна"/>
        <s v="Михайловна"/>
        <s v="Владимирович"/>
        <s v="Леонидович"/>
        <s v="Викторовна"/>
        <s v="Ивановна"/>
        <s v="Анатольевич"/>
        <s v="Витальевна"/>
        <s v="С."/>
        <s v="Александрович"/>
        <s v="Валентинович"/>
        <s v="Борисович"/>
        <s v="Болеславовна"/>
        <s v="Сергеевич"/>
        <s v="Степанович"/>
        <s v="Джамильевна"/>
        <s v="Игоревна"/>
        <s v="Николаевич"/>
        <s v="ЛЕОНИДОВНА"/>
        <s v="Алексеевна" u="1"/>
        <s v="Яковлевич" u="1"/>
        <s v="Анатольевна" u="1"/>
        <s v="Афанасьевна" u="1"/>
        <s v="Г" u="1"/>
        <s v="Николаевна" u="1"/>
        <s v="Константиновна" u="1"/>
        <s v="Ратикович" u="1"/>
        <s v="Андреевич" u="1"/>
        <s v="И" u="1"/>
        <s v="Констинтинович" u="1"/>
        <s v="Ю" u="1"/>
        <s v="Сергеевна" u="1"/>
        <s v="С" u="1"/>
        <s v="Федорович" u="1"/>
        <s v="Дементьевич" u="1"/>
        <s v="Олегович" u="1"/>
        <s v="В" u="1"/>
        <s v="Н" u="1"/>
        <s v="Иванович" u="1"/>
        <s v="Павловна" u="1"/>
        <s v="А" u="1"/>
        <s v="Юрьевич" u="1"/>
        <s v="Гургеновнаэ" u="1"/>
        <s v="Викторович" u="1"/>
        <s v="Ф" u="1"/>
        <s v="Васильевич" u="1"/>
        <s v="Витальевич" u="1"/>
        <s v="Т" u="1"/>
        <s v="Артуровна" u="1"/>
        <s v="Михайлович" u="1"/>
        <s v="Е" u="1"/>
        <s v="Геннадьевна" u="1"/>
      </sharedItems>
    </cacheField>
    <cacheField name="Сумма" numFmtId="0">
      <sharedItems containsString="0" containsBlank="1" containsNumber="1" minValue="0.05" maxValue="1600000" count="198">
        <n v="30000"/>
        <n v="487.5"/>
        <n v="4300"/>
        <n v="10980"/>
        <n v="1000"/>
        <n v="78000"/>
        <n v="90000"/>
        <n v="975"/>
        <n v="500"/>
        <n v="6291"/>
        <n v="195"/>
        <n v="800"/>
        <n v="7292.04"/>
        <n v="11693.75"/>
        <n v="7670"/>
        <n v="11270"/>
        <n v="8130"/>
        <n v="1267.5"/>
        <n v="585"/>
        <n v="125000"/>
        <n v="24199.14"/>
        <n v="1100692"/>
        <n v="21111.11"/>
        <n v="4875"/>
        <n v="1950"/>
        <n v="292.5"/>
        <n v="12000"/>
        <n v="100000"/>
        <n v="243.75"/>
        <n v="48.75"/>
        <n v="1462.5"/>
        <n v="294.45"/>
        <n v="10005.120000000001"/>
        <n v="1200"/>
        <n v="28.8"/>
        <n v="25160"/>
        <n v="130000"/>
        <n v="16000"/>
        <n v="122.9"/>
        <n v="43.2"/>
        <n v="682.5"/>
        <n v="19.5"/>
        <n v="390.65"/>
        <n v="70.099999999999994"/>
        <n v="98.15"/>
        <n v="196.3"/>
        <n v="96"/>
        <n v="6438.63"/>
        <n v="2000"/>
        <n v="65120"/>
        <n v="1500"/>
        <n v="97.5"/>
        <n v="32000"/>
        <n v="3412.5"/>
        <n v="130"/>
        <n v="3000"/>
        <n v="318.7"/>
        <n v="985"/>
        <n v="300"/>
        <n v="29.14"/>
        <n v="350000"/>
        <n v="45200"/>
        <n v="11.96"/>
        <n v="0.74"/>
        <n v="105.5"/>
        <n v="21960.32"/>
        <n v="10962.06"/>
        <n v="200"/>
        <n v="100"/>
        <n v="5000"/>
        <n v="10000"/>
        <n v="20000"/>
        <n v="1160"/>
        <n v="346941.88"/>
        <n v="45000"/>
        <n v="950"/>
        <n v="600"/>
        <n v="150"/>
        <n v="21950"/>
        <n v="16100.91"/>
        <n v="22102"/>
        <n v="14000"/>
        <n v="3900"/>
        <n v="8180"/>
        <n v="5795"/>
        <n v="7000"/>
        <n v="50000"/>
        <n v="30600"/>
        <n v="15000"/>
        <n v="1500000"/>
        <n v="1000000"/>
        <n v="615750"/>
        <n v="1350000"/>
        <n v="26100"/>
        <n v="600000"/>
        <n v="2239.5700000000002"/>
        <n v="39125"/>
        <m/>
        <n v="5.31" u="1"/>
        <n v="9.6" u="1"/>
        <n v="0.56999999999999995" u="1"/>
        <n v="730" u="1"/>
        <n v="1671.15" u="1"/>
        <n v="34010" u="1"/>
        <n v="0.8" u="1"/>
        <n v="2.59" u="1"/>
        <n v="16150" u="1"/>
        <n v="145000" u="1"/>
        <n v="716000" u="1"/>
        <n v="21.14" u="1"/>
        <n v="0.9" u="1"/>
        <n v="17470" u="1"/>
        <n v="1600" u="1"/>
        <n v="0.64" u="1"/>
        <n v="14.3" u="1"/>
        <n v="92.15" u="1"/>
        <n v="185577.60000000001" u="1"/>
        <n v="17400" u="1"/>
        <n v="40000" u="1"/>
        <n v="95.46" u="1"/>
        <n v="1755" u="1"/>
        <n v="87.55" u="1"/>
        <n v="1600000" u="1"/>
        <n v="18.8" u="1"/>
        <n v="139.51" u="1"/>
        <n v="73685" u="1"/>
        <n v="14430.1" u="1"/>
        <n v="60480" u="1"/>
        <n v="19709.45" u="1"/>
        <n v="32629.95" u="1"/>
        <n v="6.29" u="1"/>
        <n v="50" u="1"/>
        <n v="0.05" u="1"/>
        <n v="41.2" u="1"/>
        <n v="8880" u="1"/>
        <n v="2925" u="1"/>
        <n v="13131.94" u="1"/>
        <n v="17.510000000000002" u="1"/>
        <n v="6025.65" u="1"/>
        <n v="1.1599999999999999" u="1"/>
        <n v="500000" u="1"/>
        <n v="48.49" u="1"/>
        <n v="6.11" u="1"/>
        <n v="42849.54" u="1"/>
        <n v="2825.4" u="1"/>
        <n v="0.15" u="1"/>
        <n v="1418.62" u="1"/>
        <n v="15040" u="1"/>
        <n v="1.81" u="1"/>
        <n v="2" u="1"/>
        <n v="5.67" u="1"/>
        <n v="3.69" u="1"/>
        <n v="44.21" u="1"/>
        <n v="12500" u="1"/>
        <n v="260000" u="1"/>
        <n v="963280" u="1"/>
        <n v="140.91999999999999" u="1"/>
        <n v="7169.89" u="1"/>
        <n v="7800" u="1"/>
        <n v="14040" u="1"/>
        <n v="14550" u="1"/>
        <n v="150000" u="1"/>
        <n v="8.14" u="1"/>
        <n v="0.34" u="1"/>
        <n v="60000" u="1"/>
        <n v="20.02" u="1"/>
        <n v="200000" u="1"/>
        <n v="14082.73" u="1"/>
        <n v="9160" u="1"/>
        <n v="25000" u="1"/>
        <n v="5" u="1"/>
        <n v="400" u="1"/>
        <n v="56000" u="1"/>
        <n v="0.5" u="1"/>
        <n v="1628.53" u="1"/>
        <n v="3022.5" u="1"/>
        <n v="90.04" u="1"/>
        <n v="10700" u="1"/>
        <n v="8.07" u="1"/>
        <n v="27.23" u="1"/>
        <n v="0.4" u="1"/>
        <n v="10300" u="1"/>
        <n v="300000" u="1"/>
        <n v="120000" u="1"/>
        <n v="12187" u="1"/>
        <n v="12.26" u="1"/>
        <n v="3.78" u="1"/>
        <n v="0.55000000000000004" u="1"/>
        <n v="3.83" u="1"/>
        <n v="4.0599999999999996" u="1"/>
        <n v="8.3800000000000008" u="1"/>
        <n v="36.47" u="1"/>
        <n v="40.47" u="1"/>
        <n v="9.5" u="1"/>
        <n v="10" u="1"/>
        <n v="36.51" u="1"/>
        <n v="3030" u="1"/>
        <n v="30487.5" u="1"/>
      </sharedItems>
    </cacheField>
    <cacheField name="Назначение платежа" numFmtId="0">
      <sharedItems containsBlank="1" count="49">
        <s v="Даша Попова"/>
        <s v="Катя Рослова"/>
        <s v="Вика Метель"/>
        <s v="Вика Петрова"/>
        <s v="Лиза Кудряшова"/>
        <s v="Настя Степанова"/>
        <s v="Николь Леонтьева"/>
        <s v="Проект &quot;Цветы жизни&quot;  по договору 867М/15 от 24.03.2015 г"/>
        <s v="Алина Ли"/>
        <s v="Полина Валеева"/>
        <s v="Маша Матюшичева"/>
        <s v="Артур Высоцкий"/>
        <s v="Виталий Дятчин"/>
        <s v="Кристина Комар"/>
        <s v="Евгений Соколов"/>
        <s v="Владислав Хохленко 2 сбор"/>
        <s v="Полина Валеева 2 сбор"/>
        <s v="Полина Трубицина"/>
        <s v="Даша Девиченская"/>
        <s v="Целевое пожертвование по договору №4"/>
        <s v="Лиля Пономарева"/>
        <s v="Настя Пушкина"/>
        <s v="Катя Рослова 2 сбор"/>
        <s v="Шевченко Матвей"/>
        <s v="Виктория Воробьева"/>
        <s v="На организацию благотворительного новогоднего вечера"/>
        <m/>
        <s v="Даша Подлобко" u="1"/>
        <s v="Вика Рашевская" u="1"/>
        <s v="Аня Рассейкина" u="1"/>
        <s v="Полина Трубицына" u="1"/>
        <s v="Елисей Уланд - 2 курс" u="1"/>
        <s v="Елисей Уланд - 3 курс" u="1"/>
        <s v="Кирилл Шарапов" u="1"/>
        <s v="Оплата аренды зала" u="1"/>
        <s v="Маша Фролова" u="1"/>
        <s v="Проведение Новогоднего благотворительного приема" u="1"/>
        <s v="Костя Белоножкин" u="1"/>
        <s v="Организацию конкурса &quot;Открытка на счастье&quot;" u="1"/>
        <s v="Арсений Коровкин" u="1"/>
        <s v="Хозяйственные нужды" u="1"/>
        <s v="Владислав Хохленко" u="1"/>
        <s v="Володя Кондратенко" u="1"/>
        <s v="Елисей Уланд" u="1"/>
        <s v="Даша Емельянова" u="1"/>
        <s v="Аня Шустрова" u="1"/>
        <s v="Проект &quot;Цветы жизни&quot;" u="1"/>
        <s v="Даша Подлобко-2 курс" u="1"/>
        <s v="Сабина Парамонов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Ольга" refreshedDate="42380.530222569447" createdVersion="1" refreshedVersion="2" recordCount="72" xr:uid="{00000000-000A-0000-FFFF-FFFF01000000}">
  <cacheSource type="worksheet">
    <worksheetSource ref="A5:F77" sheet="Данные Проценты_2015"/>
  </cacheSource>
  <cacheFields count="6">
    <cacheField name="Дата" numFmtId="0">
      <sharedItems containsDate="1" containsString="0" containsBlank="1" minDate="2014-01-29T00:00:00" maxDate="2015-12-22T00:00:00" count="50">
        <d v="2015-01-19T00:00:00"/>
        <d v="2015-01-30T00:00:00"/>
        <d v="2015-02-27T00:00:00"/>
        <d v="2015-03-02T00:00:00"/>
        <d v="2015-03-26T00:00:00"/>
        <d v="2015-03-30T00:00:00"/>
        <d v="2015-03-31T00:00:00"/>
        <d v="2015-04-02T00:00:00"/>
        <d v="2015-04-30T00:00:00"/>
        <d v="2015-05-05T00:00:00"/>
        <d v="2015-05-12T00:00:00"/>
        <d v="2015-05-27T00:00:00"/>
        <d v="2015-05-29T00:00:00"/>
        <d v="2015-06-01T00:00:00"/>
        <d v="2015-06-15T00:00:00"/>
        <d v="2015-06-29T00:00:00"/>
        <d v="2015-06-30T00:00:00"/>
        <d v="2015-07-01T00:00:00"/>
        <d v="2015-07-20T00:00:00"/>
        <d v="2015-07-30T00:00:00"/>
        <d v="2015-07-31T00:00:00"/>
        <d v="2015-08-14T00:00:00"/>
        <d v="2015-08-24T00:00:00"/>
        <d v="2015-09-01T00:00:00"/>
        <d v="2015-10-01T00:00:00"/>
        <d v="2015-10-21T00:00:00"/>
        <d v="2015-11-02T00:00:00"/>
        <d v="2015-11-09T00:00:00"/>
        <d v="2015-11-25T00:00:00"/>
        <d v="2015-12-01T00:00:00"/>
        <d v="2015-12-21T00:00:00"/>
        <m/>
        <d v="2014-01-29T00:00:00" u="1"/>
        <d v="2014-01-31T00:00:00" u="1"/>
        <d v="2014-02-28T00:00:00" u="1"/>
        <d v="2014-03-31T00:00:00" u="1"/>
        <d v="2014-04-30T00:00:00" u="1"/>
        <d v="2014-05-30T00:00:00" u="1"/>
        <d v="2014-06-30T00:00:00" u="1"/>
        <d v="2014-07-31T00:00:00" u="1"/>
        <d v="2014-08-04T00:00:00" u="1"/>
        <d v="2014-08-13T00:00:00" u="1"/>
        <d v="2014-08-22T00:00:00" u="1"/>
        <d v="2014-08-29T00:00:00" u="1"/>
        <d v="2014-09-30T00:00:00" u="1"/>
        <d v="2014-10-13T00:00:00" u="1"/>
        <d v="2014-10-31T00:00:00" u="1"/>
        <d v="2014-11-28T00:00:00" u="1"/>
        <d v="2014-12-08T00:00:00" u="1"/>
        <d v="2014-12-31T00:00:00" u="1"/>
      </sharedItems>
    </cacheField>
    <cacheField name="Фамилия / Наименование компании" numFmtId="0">
      <sharedItems containsBlank="1" count="53">
        <s v="Выплата учтенных процентов по депозитному договору N 'К8626/1958-14/012_5'"/>
        <s v="поступление от размещения средств ВТБ за период 01.01.2015-31.01.2015"/>
        <s v="Выплата процентов ОАО &quot;АЛЬФА-БАНК&quot; по договору №4501216 за период 01.01.2015-31.01.2015"/>
        <s v="Выплата процентов, депозитный договор №48-14 Европейский"/>
        <s v="поступление от размещения средств ВТБ за период 01.02.2015-28.02.2015"/>
        <s v="Перечислены проценты  по договору  Н8626/1958-14/012_7 от 27.01.2015  за период с 28.01.2015 г. по 27.02.2015 г."/>
        <s v="Выплата процентов ОАО &quot;АЛЬФА-БАНК&quot; по договору №4501216 за период 01.02.2015-28.02.2015"/>
        <s v="Уплачены проценты за период 28.01.2015 по 27.02.2015 по  по сделке № 8626/01958/00166 от 27.01.2015"/>
        <s v="поступление от размещения средств ВТБ за период 01.03.2015-26.03.2015"/>
        <s v="Перечислены проценты  по договору  Н8626/1958-14/012_6 от 26.12.2014  за период с 27.12.2014 г. по 30.03.2015 г."/>
        <s v="Выплата процентов ОАО &quot;АЛЬФА-БАНК&quot; по договору №4501216 за период 01.03.2015-31.03.2015"/>
        <s v="Перечислены проценты  по договору  КД8626/01958-15/1371с от 02.03.2015  за период с 03.03.2015 г. по 02.04.2015 г."/>
        <s v="Выплата процентов ОАО &quot;АЛЬФА-БАНК&quot; по договору №4501216 за период 01.04.2015-30.04.2015"/>
        <s v="Перечислены проценты за период 03.03.2015 по 02.04.2015 "/>
        <s v="Перечислены проценты  по договору  КД8626/01958-15/2832с от 09.04.2015  за период с 10.04.2015 г. по 12.05.2015 г. "/>
        <s v="Выплата процентов ОАО &quot;АЛЬФА-БАНК&quot; по договору №4501216 за период 01.05.2015-31.05.2015"/>
        <s v="Уплачены проценты за период 10.04.2015 по 14.05.2015 по по сделке № 8626/01958/01035сПУ от 09.04.2015"/>
        <s v="Уплачены проценты за период с 02.06.2015 г. по 15.06.2015 г."/>
        <s v="Выплата процентов ОАО &quot;АЛЬФА-БАНК&quot; по договору №4501216 за период 01.06.2015-30.06.2015"/>
        <s v="Уплачены проценты за период с  за период 15.05.2015 по 14.06.2015 "/>
        <s v="Уплачены проценты по договору  8626/01958/00240.00ПУ от 17.06.2015  за период с 18.06.2015 г. по 20.07.2015 г."/>
        <s v="Выплата процентов ОАО &quot;АЛЬФА-БАНК&quot; по договору №4501216 за период 01.07.2015Г. ПО 31.07.2015Г."/>
        <s v="Выплата процентов, депозитный договор №48-14 Европейский  с 01.07.2015 по 31.07.2015. "/>
        <s v="Выплата процентов ОАО &quot;АЛЬФА-БАНК&quot; по договору №4501216 за период 01.08.2015Г. ПО 14.08.2015Г."/>
        <s v="Перечислены проценты по договору  8626/01958/00419.00ПУ от 24.07.2015  за период с 25.07.2015 г. по 24.08.2015 г."/>
        <s v="Уплачены проценты за период 23.07.2015 по 22.08.2015"/>
        <s v="Уплачены проценты за период 28.08.2015 по 10.09.2015"/>
        <s v="Перечислены проценты за период с 08.10.2015 по 21.10.2015"/>
        <s v="Уплачены проценты за период 08.10.2015 по 21.10.2015"/>
        <s v="Перечислены проценты за период с 27.10.2015 по 09.11.2015"/>
        <s v="Перечислены проценты за период с 12.11.2015 по 25.11.2015"/>
        <s v="Уплачены проценты за период 22.10.2015 по 21.11.2015"/>
        <s v="Перечислены проценты  за период с 05.12.2015 г. по 21.12.2015 г"/>
        <m/>
        <s v="Выплата процентов ОАО &quot;АЛЬФА-БАНК&quot; по договору №4501216 за период 01.09.2014-30.09.2014" u="1"/>
        <s v="Выплата процентов ОАО &quot;АЛЬФА-БАНК&quot; по договору №4501216 за период 01.10.2014-31.10.2014" u="1"/>
        <s v="Выплата процентов ОАО &quot;АЛЬФА-БАНК&quot; по договору №4501216 за период 01.11.2014-30.11.2014" u="1"/>
        <s v="Выплата процентов ОАО &quot;АЛЬФА-БАНК&quot; по договору №4501216 за период 01.12.2014-31.12.2014" u="1"/>
        <s v="Выплата процентов ОАО &quot;АЛЬФА-БАНК&quot; по договору №4501216 за период 15.08.2014-31.08.2014" u="1"/>
        <s v="Выплата процентов, депозитный договор №37-13 Европейский" u="1"/>
        <s v="Выплата процентов, депозитный договор №38-13 Европейский" u="1"/>
        <s v="Выплата учтенных процентов по депозитному договору N 'К8626/1958-14/012_1'" u="1"/>
        <s v="Выплата учтенных процентов по депозитному договору N 'К8626/1958-14/012_2'" u="1"/>
        <s v="Выплата учтенных процентов по депозитному договору N 'К8626/1958-14/012_3'" u="1"/>
        <s v="Выплата учтенных процентов по депозитному договору N 'К8626/1958-14/012_4'" u="1"/>
        <s v="Платеж по Заявлению о присоединении №1 от 13.08.2014 г. Единая касса" u="1"/>
        <s v="поступление от размещения средств ВТБ" u="1"/>
        <s v="поступление от размещения средств ВТБ за период 01.09.2014-30.09.2014" u="1"/>
        <s v="поступление от размещения средств ВТБ за период 01.10.2014-31.10.2014" u="1"/>
        <s v="поступление от размещения средств ВТБ за период 01.11.2014-30.11.2014" u="1"/>
        <s v="поступление от размещения средств ВТБ за период 01.12.2014-31.12.2014" u="1"/>
        <s v="поступления от размещения средств ВТБ" u="1"/>
        <s v="Уплаачены проценты за период 08.10.2015 по 21.10.2015" u="1"/>
      </sharedItems>
    </cacheField>
    <cacheField name="Имя" numFmtId="0">
      <sharedItems containsString="0" containsBlank="1" count="1">
        <m/>
      </sharedItems>
    </cacheField>
    <cacheField name="Отчество" numFmtId="0">
      <sharedItems containsString="0" containsBlank="1" count="1">
        <m/>
      </sharedItems>
    </cacheField>
    <cacheField name="Сумма" numFmtId="0">
      <sharedItems containsString="0" containsBlank="1" containsNumber="1" minValue="3739.73" maxValue="216148.49"/>
    </cacheField>
    <cacheField name="Назначение платежа" numFmtId="0">
      <sharedItems containsBlank="1" count="2">
        <s v="Уставная деятельность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x v="0"/>
    <x v="0"/>
  </r>
  <r>
    <x v="1"/>
    <x v="1"/>
    <x v="1"/>
    <x v="1"/>
    <x v="1"/>
    <x v="0"/>
  </r>
  <r>
    <x v="2"/>
    <x v="2"/>
    <x v="1"/>
    <x v="1"/>
    <x v="2"/>
    <x v="0"/>
  </r>
  <r>
    <x v="2"/>
    <x v="2"/>
    <x v="1"/>
    <x v="1"/>
    <x v="3"/>
    <x v="1"/>
  </r>
  <r>
    <x v="3"/>
    <x v="3"/>
    <x v="2"/>
    <x v="1"/>
    <x v="4"/>
    <x v="1"/>
  </r>
  <r>
    <x v="3"/>
    <x v="2"/>
    <x v="1"/>
    <x v="1"/>
    <x v="5"/>
    <x v="1"/>
  </r>
  <r>
    <x v="4"/>
    <x v="2"/>
    <x v="1"/>
    <x v="1"/>
    <x v="6"/>
    <x v="2"/>
  </r>
  <r>
    <x v="5"/>
    <x v="1"/>
    <x v="1"/>
    <x v="1"/>
    <x v="7"/>
    <x v="3"/>
  </r>
  <r>
    <x v="6"/>
    <x v="4"/>
    <x v="1"/>
    <x v="1"/>
    <x v="8"/>
    <x v="3"/>
  </r>
  <r>
    <x v="7"/>
    <x v="4"/>
    <x v="1"/>
    <x v="1"/>
    <x v="8"/>
    <x v="3"/>
  </r>
  <r>
    <x v="8"/>
    <x v="2"/>
    <x v="1"/>
    <x v="1"/>
    <x v="9"/>
    <x v="4"/>
  </r>
  <r>
    <x v="9"/>
    <x v="1"/>
    <x v="1"/>
    <x v="1"/>
    <x v="10"/>
    <x v="4"/>
  </r>
  <r>
    <x v="10"/>
    <x v="5"/>
    <x v="1"/>
    <x v="1"/>
    <x v="11"/>
    <x v="4"/>
  </r>
  <r>
    <x v="11"/>
    <x v="6"/>
    <x v="1"/>
    <x v="1"/>
    <x v="12"/>
    <x v="4"/>
  </r>
  <r>
    <x v="12"/>
    <x v="2"/>
    <x v="1"/>
    <x v="1"/>
    <x v="13"/>
    <x v="4"/>
  </r>
  <r>
    <x v="12"/>
    <x v="2"/>
    <x v="1"/>
    <x v="1"/>
    <x v="14"/>
    <x v="4"/>
  </r>
  <r>
    <x v="12"/>
    <x v="2"/>
    <x v="1"/>
    <x v="1"/>
    <x v="15"/>
    <x v="4"/>
  </r>
  <r>
    <x v="12"/>
    <x v="2"/>
    <x v="1"/>
    <x v="1"/>
    <x v="16"/>
    <x v="4"/>
  </r>
  <r>
    <x v="13"/>
    <x v="7"/>
    <x v="1"/>
    <x v="1"/>
    <x v="8"/>
    <x v="4"/>
  </r>
  <r>
    <x v="13"/>
    <x v="1"/>
    <x v="1"/>
    <x v="1"/>
    <x v="17"/>
    <x v="4"/>
  </r>
  <r>
    <x v="14"/>
    <x v="1"/>
    <x v="1"/>
    <x v="1"/>
    <x v="18"/>
    <x v="5"/>
  </r>
  <r>
    <x v="15"/>
    <x v="8"/>
    <x v="3"/>
    <x v="2"/>
    <x v="4"/>
    <x v="6"/>
  </r>
  <r>
    <x v="16"/>
    <x v="9"/>
    <x v="4"/>
    <x v="3"/>
    <x v="8"/>
    <x v="6"/>
  </r>
  <r>
    <x v="16"/>
    <x v="9"/>
    <x v="4"/>
    <x v="3"/>
    <x v="8"/>
    <x v="5"/>
  </r>
  <r>
    <x v="17"/>
    <x v="10"/>
    <x v="1"/>
    <x v="1"/>
    <x v="19"/>
    <x v="5"/>
  </r>
  <r>
    <x v="18"/>
    <x v="11"/>
    <x v="1"/>
    <x v="1"/>
    <x v="20"/>
    <x v="5"/>
  </r>
  <r>
    <x v="19"/>
    <x v="1"/>
    <x v="1"/>
    <x v="1"/>
    <x v="7"/>
    <x v="5"/>
  </r>
  <r>
    <x v="20"/>
    <x v="3"/>
    <x v="2"/>
    <x v="1"/>
    <x v="4"/>
    <x v="5"/>
  </r>
  <r>
    <x v="20"/>
    <x v="1"/>
    <x v="1"/>
    <x v="1"/>
    <x v="10"/>
    <x v="5"/>
  </r>
  <r>
    <x v="21"/>
    <x v="12"/>
    <x v="1"/>
    <x v="1"/>
    <x v="21"/>
    <x v="7"/>
  </r>
  <r>
    <x v="22"/>
    <x v="13"/>
    <x v="1"/>
    <x v="1"/>
    <x v="22"/>
    <x v="4"/>
  </r>
  <r>
    <x v="22"/>
    <x v="1"/>
    <x v="1"/>
    <x v="1"/>
    <x v="23"/>
    <x v="8"/>
  </r>
  <r>
    <x v="23"/>
    <x v="1"/>
    <x v="1"/>
    <x v="1"/>
    <x v="24"/>
    <x v="8"/>
  </r>
  <r>
    <x v="24"/>
    <x v="1"/>
    <x v="1"/>
    <x v="1"/>
    <x v="25"/>
    <x v="8"/>
  </r>
  <r>
    <x v="25"/>
    <x v="14"/>
    <x v="1"/>
    <x v="1"/>
    <x v="26"/>
    <x v="8"/>
  </r>
  <r>
    <x v="26"/>
    <x v="15"/>
    <x v="1"/>
    <x v="1"/>
    <x v="27"/>
    <x v="8"/>
  </r>
  <r>
    <x v="27"/>
    <x v="3"/>
    <x v="2"/>
    <x v="1"/>
    <x v="4"/>
    <x v="8"/>
  </r>
  <r>
    <x v="27"/>
    <x v="1"/>
    <x v="1"/>
    <x v="1"/>
    <x v="28"/>
    <x v="8"/>
  </r>
  <r>
    <x v="28"/>
    <x v="16"/>
    <x v="1"/>
    <x v="1"/>
    <x v="1"/>
    <x v="8"/>
  </r>
  <r>
    <x v="29"/>
    <x v="16"/>
    <x v="1"/>
    <x v="1"/>
    <x v="29"/>
    <x v="8"/>
  </r>
  <r>
    <x v="30"/>
    <x v="16"/>
    <x v="1"/>
    <x v="1"/>
    <x v="30"/>
    <x v="8"/>
  </r>
  <r>
    <x v="31"/>
    <x v="16"/>
    <x v="1"/>
    <x v="1"/>
    <x v="31"/>
    <x v="8"/>
  </r>
  <r>
    <x v="32"/>
    <x v="17"/>
    <x v="1"/>
    <x v="1"/>
    <x v="32"/>
    <x v="8"/>
  </r>
  <r>
    <x v="33"/>
    <x v="16"/>
    <x v="1"/>
    <x v="1"/>
    <x v="25"/>
    <x v="8"/>
  </r>
  <r>
    <x v="34"/>
    <x v="18"/>
    <x v="2"/>
    <x v="1"/>
    <x v="33"/>
    <x v="8"/>
  </r>
  <r>
    <x v="34"/>
    <x v="19"/>
    <x v="1"/>
    <x v="1"/>
    <x v="34"/>
    <x v="8"/>
  </r>
  <r>
    <x v="34"/>
    <x v="20"/>
    <x v="1"/>
    <x v="1"/>
    <x v="35"/>
    <x v="9"/>
  </r>
  <r>
    <x v="35"/>
    <x v="16"/>
    <x v="1"/>
    <x v="1"/>
    <x v="31"/>
    <x v="8"/>
  </r>
  <r>
    <x v="36"/>
    <x v="21"/>
    <x v="5"/>
    <x v="4"/>
    <x v="36"/>
    <x v="10"/>
  </r>
  <r>
    <x v="37"/>
    <x v="22"/>
    <x v="2"/>
    <x v="5"/>
    <x v="37"/>
    <x v="8"/>
  </r>
  <r>
    <x v="37"/>
    <x v="16"/>
    <x v="1"/>
    <x v="1"/>
    <x v="38"/>
    <x v="8"/>
  </r>
  <r>
    <x v="38"/>
    <x v="19"/>
    <x v="1"/>
    <x v="1"/>
    <x v="39"/>
    <x v="8"/>
  </r>
  <r>
    <x v="39"/>
    <x v="16"/>
    <x v="1"/>
    <x v="1"/>
    <x v="40"/>
    <x v="8"/>
  </r>
  <r>
    <x v="40"/>
    <x v="16"/>
    <x v="1"/>
    <x v="1"/>
    <x v="41"/>
    <x v="8"/>
  </r>
  <r>
    <x v="41"/>
    <x v="16"/>
    <x v="1"/>
    <x v="1"/>
    <x v="42"/>
    <x v="8"/>
  </r>
  <r>
    <x v="41"/>
    <x v="23"/>
    <x v="6"/>
    <x v="6"/>
    <x v="43"/>
    <x v="8"/>
  </r>
  <r>
    <x v="42"/>
    <x v="16"/>
    <x v="1"/>
    <x v="1"/>
    <x v="44"/>
    <x v="8"/>
  </r>
  <r>
    <x v="43"/>
    <x v="16"/>
    <x v="1"/>
    <x v="1"/>
    <x v="45"/>
    <x v="8"/>
  </r>
  <r>
    <x v="44"/>
    <x v="16"/>
    <x v="1"/>
    <x v="1"/>
    <x v="46"/>
    <x v="8"/>
  </r>
  <r>
    <x v="45"/>
    <x v="24"/>
    <x v="1"/>
    <x v="1"/>
    <x v="47"/>
    <x v="8"/>
  </r>
  <r>
    <x v="46"/>
    <x v="3"/>
    <x v="2"/>
    <x v="7"/>
    <x v="48"/>
    <x v="8"/>
  </r>
  <r>
    <x v="47"/>
    <x v="25"/>
    <x v="1"/>
    <x v="1"/>
    <x v="49"/>
    <x v="9"/>
  </r>
  <r>
    <x v="47"/>
    <x v="26"/>
    <x v="7"/>
    <x v="8"/>
    <x v="50"/>
    <x v="9"/>
  </r>
  <r>
    <x v="47"/>
    <x v="1"/>
    <x v="1"/>
    <x v="1"/>
    <x v="51"/>
    <x v="9"/>
  </r>
  <r>
    <x v="47"/>
    <x v="27"/>
    <x v="8"/>
    <x v="6"/>
    <x v="52"/>
    <x v="9"/>
  </r>
  <r>
    <x v="48"/>
    <x v="28"/>
    <x v="9"/>
    <x v="9"/>
    <x v="8"/>
    <x v="11"/>
  </r>
  <r>
    <x v="48"/>
    <x v="29"/>
    <x v="10"/>
    <x v="6"/>
    <x v="8"/>
    <x v="11"/>
  </r>
  <r>
    <x v="49"/>
    <x v="1"/>
    <x v="1"/>
    <x v="1"/>
    <x v="18"/>
    <x v="9"/>
  </r>
  <r>
    <x v="50"/>
    <x v="1"/>
    <x v="1"/>
    <x v="1"/>
    <x v="53"/>
    <x v="9"/>
  </r>
  <r>
    <x v="51"/>
    <x v="30"/>
    <x v="11"/>
    <x v="1"/>
    <x v="54"/>
    <x v="11"/>
  </r>
  <r>
    <x v="52"/>
    <x v="1"/>
    <x v="1"/>
    <x v="1"/>
    <x v="1"/>
    <x v="11"/>
  </r>
  <r>
    <x v="52"/>
    <x v="1"/>
    <x v="1"/>
    <x v="1"/>
    <x v="24"/>
    <x v="11"/>
  </r>
  <r>
    <x v="53"/>
    <x v="31"/>
    <x v="12"/>
    <x v="1"/>
    <x v="55"/>
    <x v="11"/>
  </r>
  <r>
    <x v="54"/>
    <x v="16"/>
    <x v="1"/>
    <x v="1"/>
    <x v="56"/>
    <x v="11"/>
  </r>
  <r>
    <x v="55"/>
    <x v="16"/>
    <x v="1"/>
    <x v="1"/>
    <x v="57"/>
    <x v="11"/>
  </r>
  <r>
    <x v="56"/>
    <x v="32"/>
    <x v="13"/>
    <x v="10"/>
    <x v="58"/>
    <x v="12"/>
  </r>
  <r>
    <x v="57"/>
    <x v="33"/>
    <x v="14"/>
    <x v="11"/>
    <x v="59"/>
    <x v="11"/>
  </r>
  <r>
    <x v="58"/>
    <x v="34"/>
    <x v="1"/>
    <x v="1"/>
    <x v="60"/>
    <x v="11"/>
  </r>
  <r>
    <x v="59"/>
    <x v="2"/>
    <x v="1"/>
    <x v="1"/>
    <x v="61"/>
    <x v="13"/>
  </r>
  <r>
    <x v="60"/>
    <x v="35"/>
    <x v="5"/>
    <x v="12"/>
    <x v="62"/>
    <x v="13"/>
  </r>
  <r>
    <x v="61"/>
    <x v="29"/>
    <x v="10"/>
    <x v="6"/>
    <x v="4"/>
    <x v="13"/>
  </r>
  <r>
    <x v="62"/>
    <x v="36"/>
    <x v="15"/>
    <x v="13"/>
    <x v="63"/>
    <x v="13"/>
  </r>
  <r>
    <x v="62"/>
    <x v="37"/>
    <x v="16"/>
    <x v="14"/>
    <x v="64"/>
    <x v="13"/>
  </r>
  <r>
    <x v="63"/>
    <x v="29"/>
    <x v="10"/>
    <x v="6"/>
    <x v="8"/>
    <x v="13"/>
  </r>
  <r>
    <x v="64"/>
    <x v="2"/>
    <x v="1"/>
    <x v="1"/>
    <x v="27"/>
    <x v="12"/>
  </r>
  <r>
    <x v="65"/>
    <x v="38"/>
    <x v="1"/>
    <x v="1"/>
    <x v="65"/>
    <x v="14"/>
  </r>
  <r>
    <x v="66"/>
    <x v="39"/>
    <x v="1"/>
    <x v="1"/>
    <x v="4"/>
    <x v="14"/>
  </r>
  <r>
    <x v="67"/>
    <x v="15"/>
    <x v="1"/>
    <x v="1"/>
    <x v="27"/>
    <x v="14"/>
  </r>
  <r>
    <x v="68"/>
    <x v="40"/>
    <x v="1"/>
    <x v="1"/>
    <x v="66"/>
    <x v="15"/>
  </r>
  <r>
    <x v="69"/>
    <x v="41"/>
    <x v="1"/>
    <x v="1"/>
    <x v="4"/>
    <x v="15"/>
  </r>
  <r>
    <x v="70"/>
    <x v="41"/>
    <x v="1"/>
    <x v="1"/>
    <x v="67"/>
    <x v="16"/>
  </r>
  <r>
    <x v="70"/>
    <x v="42"/>
    <x v="1"/>
    <x v="1"/>
    <x v="4"/>
    <x v="16"/>
  </r>
  <r>
    <x v="70"/>
    <x v="41"/>
    <x v="1"/>
    <x v="1"/>
    <x v="68"/>
    <x v="16"/>
  </r>
  <r>
    <x v="70"/>
    <x v="43"/>
    <x v="1"/>
    <x v="1"/>
    <x v="68"/>
    <x v="16"/>
  </r>
  <r>
    <x v="70"/>
    <x v="44"/>
    <x v="1"/>
    <x v="1"/>
    <x v="69"/>
    <x v="16"/>
  </r>
  <r>
    <x v="71"/>
    <x v="45"/>
    <x v="1"/>
    <x v="1"/>
    <x v="55"/>
    <x v="17"/>
  </r>
  <r>
    <x v="72"/>
    <x v="46"/>
    <x v="17"/>
    <x v="15"/>
    <x v="67"/>
    <x v="17"/>
  </r>
  <r>
    <x v="72"/>
    <x v="47"/>
    <x v="18"/>
    <x v="1"/>
    <x v="68"/>
    <x v="17"/>
  </r>
  <r>
    <x v="72"/>
    <x v="48"/>
    <x v="1"/>
    <x v="1"/>
    <x v="70"/>
    <x v="17"/>
  </r>
  <r>
    <x v="72"/>
    <x v="49"/>
    <x v="19"/>
    <x v="1"/>
    <x v="67"/>
    <x v="17"/>
  </r>
  <r>
    <x v="72"/>
    <x v="48"/>
    <x v="1"/>
    <x v="1"/>
    <x v="67"/>
    <x v="17"/>
  </r>
  <r>
    <x v="72"/>
    <x v="50"/>
    <x v="19"/>
    <x v="1"/>
    <x v="58"/>
    <x v="17"/>
  </r>
  <r>
    <x v="72"/>
    <x v="51"/>
    <x v="20"/>
    <x v="16"/>
    <x v="67"/>
    <x v="17"/>
  </r>
  <r>
    <x v="72"/>
    <x v="52"/>
    <x v="21"/>
    <x v="17"/>
    <x v="70"/>
    <x v="17"/>
  </r>
  <r>
    <x v="72"/>
    <x v="53"/>
    <x v="18"/>
    <x v="1"/>
    <x v="4"/>
    <x v="17"/>
  </r>
  <r>
    <x v="73"/>
    <x v="54"/>
    <x v="22"/>
    <x v="18"/>
    <x v="8"/>
    <x v="18"/>
  </r>
  <r>
    <x v="74"/>
    <x v="55"/>
    <x v="1"/>
    <x v="1"/>
    <x v="0"/>
    <x v="16"/>
  </r>
  <r>
    <x v="75"/>
    <x v="56"/>
    <x v="1"/>
    <x v="1"/>
    <x v="71"/>
    <x v="18"/>
  </r>
  <r>
    <x v="75"/>
    <x v="57"/>
    <x v="1"/>
    <x v="1"/>
    <x v="70"/>
    <x v="15"/>
  </r>
  <r>
    <x v="76"/>
    <x v="48"/>
    <x v="1"/>
    <x v="1"/>
    <x v="72"/>
    <x v="18"/>
  </r>
  <r>
    <x v="77"/>
    <x v="58"/>
    <x v="23"/>
    <x v="18"/>
    <x v="8"/>
    <x v="18"/>
  </r>
  <r>
    <x v="78"/>
    <x v="59"/>
    <x v="2"/>
    <x v="4"/>
    <x v="4"/>
    <x v="18"/>
  </r>
  <r>
    <x v="79"/>
    <x v="60"/>
    <x v="1"/>
    <x v="1"/>
    <x v="73"/>
    <x v="19"/>
  </r>
  <r>
    <x v="79"/>
    <x v="61"/>
    <x v="24"/>
    <x v="19"/>
    <x v="74"/>
    <x v="20"/>
  </r>
  <r>
    <x v="79"/>
    <x v="48"/>
    <x v="1"/>
    <x v="1"/>
    <x v="68"/>
    <x v="21"/>
  </r>
  <r>
    <x v="79"/>
    <x v="48"/>
    <x v="1"/>
    <x v="1"/>
    <x v="58"/>
    <x v="21"/>
  </r>
  <r>
    <x v="79"/>
    <x v="48"/>
    <x v="1"/>
    <x v="1"/>
    <x v="75"/>
    <x v="21"/>
  </r>
  <r>
    <x v="79"/>
    <x v="48"/>
    <x v="1"/>
    <x v="1"/>
    <x v="69"/>
    <x v="15"/>
  </r>
  <r>
    <x v="79"/>
    <x v="48"/>
    <x v="1"/>
    <x v="1"/>
    <x v="69"/>
    <x v="21"/>
  </r>
  <r>
    <x v="79"/>
    <x v="48"/>
    <x v="1"/>
    <x v="1"/>
    <x v="76"/>
    <x v="21"/>
  </r>
  <r>
    <x v="79"/>
    <x v="62"/>
    <x v="25"/>
    <x v="12"/>
    <x v="48"/>
    <x v="21"/>
  </r>
  <r>
    <x v="79"/>
    <x v="48"/>
    <x v="1"/>
    <x v="1"/>
    <x v="8"/>
    <x v="21"/>
  </r>
  <r>
    <x v="80"/>
    <x v="63"/>
    <x v="26"/>
    <x v="20"/>
    <x v="67"/>
    <x v="20"/>
  </r>
  <r>
    <x v="80"/>
    <x v="64"/>
    <x v="1"/>
    <x v="1"/>
    <x v="70"/>
    <x v="21"/>
  </r>
  <r>
    <x v="81"/>
    <x v="48"/>
    <x v="1"/>
    <x v="1"/>
    <x v="77"/>
    <x v="22"/>
  </r>
  <r>
    <x v="81"/>
    <x v="48"/>
    <x v="1"/>
    <x v="1"/>
    <x v="67"/>
    <x v="22"/>
  </r>
  <r>
    <x v="82"/>
    <x v="48"/>
    <x v="1"/>
    <x v="1"/>
    <x v="48"/>
    <x v="22"/>
  </r>
  <r>
    <x v="82"/>
    <x v="48"/>
    <x v="1"/>
    <x v="1"/>
    <x v="4"/>
    <x v="22"/>
  </r>
  <r>
    <x v="82"/>
    <x v="65"/>
    <x v="27"/>
    <x v="21"/>
    <x v="68"/>
    <x v="15"/>
  </r>
  <r>
    <x v="82"/>
    <x v="2"/>
    <x v="1"/>
    <x v="1"/>
    <x v="78"/>
    <x v="23"/>
  </r>
  <r>
    <x v="83"/>
    <x v="66"/>
    <x v="28"/>
    <x v="4"/>
    <x v="48"/>
    <x v="15"/>
  </r>
  <r>
    <x v="84"/>
    <x v="1"/>
    <x v="1"/>
    <x v="1"/>
    <x v="51"/>
    <x v="15"/>
  </r>
  <r>
    <x v="85"/>
    <x v="67"/>
    <x v="1"/>
    <x v="1"/>
    <x v="79"/>
    <x v="15"/>
  </r>
  <r>
    <x v="85"/>
    <x v="16"/>
    <x v="1"/>
    <x v="1"/>
    <x v="80"/>
    <x v="24"/>
  </r>
  <r>
    <x v="85"/>
    <x v="68"/>
    <x v="1"/>
    <x v="1"/>
    <x v="81"/>
    <x v="25"/>
  </r>
  <r>
    <x v="86"/>
    <x v="1"/>
    <x v="1"/>
    <x v="1"/>
    <x v="82"/>
    <x v="24"/>
  </r>
  <r>
    <x v="86"/>
    <x v="69"/>
    <x v="1"/>
    <x v="1"/>
    <x v="83"/>
    <x v="23"/>
  </r>
  <r>
    <x v="87"/>
    <x v="16"/>
    <x v="1"/>
    <x v="1"/>
    <x v="84"/>
    <x v="24"/>
  </r>
  <r>
    <x v="88"/>
    <x v="48"/>
    <x v="1"/>
    <x v="1"/>
    <x v="58"/>
    <x v="21"/>
  </r>
  <r>
    <x v="88"/>
    <x v="70"/>
    <x v="19"/>
    <x v="10"/>
    <x v="85"/>
    <x v="24"/>
  </r>
  <r>
    <x v="88"/>
    <x v="71"/>
    <x v="1"/>
    <x v="1"/>
    <x v="86"/>
    <x v="24"/>
  </r>
  <r>
    <x v="88"/>
    <x v="72"/>
    <x v="1"/>
    <x v="1"/>
    <x v="81"/>
    <x v="25"/>
  </r>
  <r>
    <x v="88"/>
    <x v="16"/>
    <x v="1"/>
    <x v="1"/>
    <x v="4"/>
    <x v="24"/>
  </r>
  <r>
    <x v="89"/>
    <x v="73"/>
    <x v="19"/>
    <x v="17"/>
    <x v="27"/>
    <x v="25"/>
  </r>
  <r>
    <x v="89"/>
    <x v="74"/>
    <x v="29"/>
    <x v="10"/>
    <x v="27"/>
    <x v="24"/>
  </r>
  <r>
    <x v="89"/>
    <x v="75"/>
    <x v="30"/>
    <x v="22"/>
    <x v="27"/>
    <x v="17"/>
  </r>
  <r>
    <x v="89"/>
    <x v="76"/>
    <x v="31"/>
    <x v="23"/>
    <x v="8"/>
    <x v="17"/>
  </r>
  <r>
    <x v="90"/>
    <x v="77"/>
    <x v="1"/>
    <x v="1"/>
    <x v="87"/>
    <x v="21"/>
  </r>
  <r>
    <x v="90"/>
    <x v="16"/>
    <x v="1"/>
    <x v="1"/>
    <x v="8"/>
    <x v="22"/>
  </r>
  <r>
    <x v="91"/>
    <x v="78"/>
    <x v="11"/>
    <x v="24"/>
    <x v="68"/>
    <x v="22"/>
  </r>
  <r>
    <x v="91"/>
    <x v="79"/>
    <x v="1"/>
    <x v="1"/>
    <x v="88"/>
    <x v="22"/>
  </r>
  <r>
    <x v="91"/>
    <x v="80"/>
    <x v="1"/>
    <x v="1"/>
    <x v="81"/>
    <x v="22"/>
  </r>
  <r>
    <x v="92"/>
    <x v="81"/>
    <x v="32"/>
    <x v="10"/>
    <x v="89"/>
    <x v="23"/>
  </r>
  <r>
    <x v="92"/>
    <x v="82"/>
    <x v="18"/>
    <x v="10"/>
    <x v="60"/>
    <x v="23"/>
  </r>
  <r>
    <x v="92"/>
    <x v="83"/>
    <x v="33"/>
    <x v="1"/>
    <x v="8"/>
    <x v="23"/>
  </r>
  <r>
    <x v="92"/>
    <x v="78"/>
    <x v="11"/>
    <x v="24"/>
    <x v="8"/>
    <x v="23"/>
  </r>
  <r>
    <x v="92"/>
    <x v="84"/>
    <x v="24"/>
    <x v="25"/>
    <x v="55"/>
    <x v="23"/>
  </r>
  <r>
    <x v="92"/>
    <x v="85"/>
    <x v="1"/>
    <x v="1"/>
    <x v="90"/>
    <x v="23"/>
  </r>
  <r>
    <x v="92"/>
    <x v="86"/>
    <x v="1"/>
    <x v="1"/>
    <x v="91"/>
    <x v="23"/>
  </r>
  <r>
    <x v="93"/>
    <x v="86"/>
    <x v="1"/>
    <x v="1"/>
    <x v="92"/>
    <x v="23"/>
  </r>
  <r>
    <x v="93"/>
    <x v="15"/>
    <x v="1"/>
    <x v="1"/>
    <x v="27"/>
    <x v="23"/>
  </r>
  <r>
    <x v="93"/>
    <x v="87"/>
    <x v="1"/>
    <x v="1"/>
    <x v="93"/>
    <x v="23"/>
  </r>
  <r>
    <x v="94"/>
    <x v="88"/>
    <x v="1"/>
    <x v="1"/>
    <x v="94"/>
    <x v="23"/>
  </r>
  <r>
    <x v="95"/>
    <x v="89"/>
    <x v="1"/>
    <x v="1"/>
    <x v="27"/>
    <x v="23"/>
  </r>
  <r>
    <x v="95"/>
    <x v="1"/>
    <x v="1"/>
    <x v="1"/>
    <x v="95"/>
    <x v="23"/>
  </r>
  <r>
    <x v="95"/>
    <x v="16"/>
    <x v="1"/>
    <x v="1"/>
    <x v="96"/>
    <x v="23"/>
  </r>
  <r>
    <x v="96"/>
    <x v="90"/>
    <x v="34"/>
    <x v="26"/>
    <x v="48"/>
    <x v="23"/>
  </r>
  <r>
    <x v="96"/>
    <x v="91"/>
    <x v="1"/>
    <x v="1"/>
    <x v="90"/>
    <x v="23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  <r>
    <x v="97"/>
    <x v="92"/>
    <x v="1"/>
    <x v="1"/>
    <x v="97"/>
    <x v="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2">
  <r>
    <x v="0"/>
    <x v="0"/>
    <x v="0"/>
    <x v="0"/>
    <n v="35769.86"/>
    <x v="0"/>
  </r>
  <r>
    <x v="1"/>
    <x v="1"/>
    <x v="0"/>
    <x v="0"/>
    <n v="27483.84"/>
    <x v="0"/>
  </r>
  <r>
    <x v="1"/>
    <x v="2"/>
    <x v="0"/>
    <x v="0"/>
    <n v="41573.97"/>
    <x v="0"/>
  </r>
  <r>
    <x v="1"/>
    <x v="3"/>
    <x v="0"/>
    <x v="0"/>
    <n v="7173.32"/>
    <x v="0"/>
  </r>
  <r>
    <x v="2"/>
    <x v="4"/>
    <x v="0"/>
    <x v="0"/>
    <n v="24824.11"/>
    <x v="0"/>
  </r>
  <r>
    <x v="2"/>
    <x v="5"/>
    <x v="0"/>
    <x v="0"/>
    <n v="16255.89"/>
    <x v="0"/>
  </r>
  <r>
    <x v="2"/>
    <x v="6"/>
    <x v="0"/>
    <x v="0"/>
    <n v="37550.68"/>
    <x v="0"/>
  </r>
  <r>
    <x v="2"/>
    <x v="3"/>
    <x v="0"/>
    <x v="0"/>
    <n v="6479.12"/>
    <x v="0"/>
  </r>
  <r>
    <x v="3"/>
    <x v="7"/>
    <x v="0"/>
    <x v="0"/>
    <n v="11822.47"/>
    <x v="0"/>
  </r>
  <r>
    <x v="4"/>
    <x v="8"/>
    <x v="0"/>
    <x v="0"/>
    <n v="23050.959999999999"/>
    <x v="0"/>
  </r>
  <r>
    <x v="5"/>
    <x v="9"/>
    <x v="0"/>
    <x v="0"/>
    <n v="216148.49"/>
    <x v="0"/>
  </r>
  <r>
    <x v="6"/>
    <x v="10"/>
    <x v="0"/>
    <x v="0"/>
    <n v="41573.97"/>
    <x v="0"/>
  </r>
  <r>
    <x v="6"/>
    <x v="3"/>
    <x v="0"/>
    <x v="0"/>
    <n v="7173.33"/>
    <x v="0"/>
  </r>
  <r>
    <x v="7"/>
    <x v="11"/>
    <x v="0"/>
    <x v="0"/>
    <n v="18209.32"/>
    <x v="0"/>
  </r>
  <r>
    <x v="8"/>
    <x v="12"/>
    <x v="0"/>
    <x v="0"/>
    <n v="40232.879999999997"/>
    <x v="0"/>
  </r>
  <r>
    <x v="8"/>
    <x v="3"/>
    <x v="0"/>
    <x v="0"/>
    <n v="6941.92"/>
    <x v="0"/>
  </r>
  <r>
    <x v="9"/>
    <x v="13"/>
    <x v="0"/>
    <x v="0"/>
    <n v="7287.12"/>
    <x v="0"/>
  </r>
  <r>
    <x v="10"/>
    <x v="14"/>
    <x v="0"/>
    <x v="0"/>
    <n v="94750.68"/>
    <x v="0"/>
  </r>
  <r>
    <x v="11"/>
    <x v="15"/>
    <x v="0"/>
    <x v="0"/>
    <n v="41573.97"/>
    <x v="0"/>
  </r>
  <r>
    <x v="12"/>
    <x v="3"/>
    <x v="0"/>
    <x v="0"/>
    <n v="7173.32"/>
    <x v="0"/>
  </r>
  <r>
    <x v="13"/>
    <x v="16"/>
    <x v="0"/>
    <x v="0"/>
    <n v="15706.85"/>
    <x v="0"/>
  </r>
  <r>
    <x v="14"/>
    <x v="17"/>
    <x v="0"/>
    <x v="0"/>
    <n v="16895.89"/>
    <x v="0"/>
  </r>
  <r>
    <x v="15"/>
    <x v="18"/>
    <x v="0"/>
    <x v="0"/>
    <n v="40232.879999999997"/>
    <x v="0"/>
  </r>
  <r>
    <x v="16"/>
    <x v="3"/>
    <x v="0"/>
    <x v="0"/>
    <n v="6941.91"/>
    <x v="0"/>
  </r>
  <r>
    <x v="17"/>
    <x v="19"/>
    <x v="0"/>
    <x v="0"/>
    <n v="12383.01"/>
    <x v="0"/>
  </r>
  <r>
    <x v="18"/>
    <x v="20"/>
    <x v="0"/>
    <x v="0"/>
    <n v="41589.040000000001"/>
    <x v="0"/>
  </r>
  <r>
    <x v="19"/>
    <x v="21"/>
    <x v="0"/>
    <x v="0"/>
    <n v="41573.97"/>
    <x v="0"/>
  </r>
  <r>
    <x v="20"/>
    <x v="22"/>
    <x v="0"/>
    <x v="0"/>
    <n v="7173.32"/>
    <x v="0"/>
  </r>
  <r>
    <x v="21"/>
    <x v="23"/>
    <x v="0"/>
    <x v="0"/>
    <n v="18775.34"/>
    <x v="0"/>
  </r>
  <r>
    <x v="22"/>
    <x v="24"/>
    <x v="0"/>
    <x v="0"/>
    <n v="37836.99"/>
    <x v="0"/>
  </r>
  <r>
    <x v="23"/>
    <x v="25"/>
    <x v="0"/>
    <x v="0"/>
    <n v="9172.6"/>
    <x v="0"/>
  </r>
  <r>
    <x v="24"/>
    <x v="26"/>
    <x v="0"/>
    <x v="0"/>
    <n v="26043.84"/>
    <x v="0"/>
  </r>
  <r>
    <x v="25"/>
    <x v="27"/>
    <x v="0"/>
    <x v="0"/>
    <n v="31950.68"/>
    <x v="0"/>
  </r>
  <r>
    <x v="26"/>
    <x v="28"/>
    <x v="0"/>
    <x v="0"/>
    <n v="3739.73"/>
    <x v="0"/>
  </r>
  <r>
    <x v="27"/>
    <x v="29"/>
    <x v="0"/>
    <x v="0"/>
    <n v="32564.38"/>
    <x v="0"/>
  </r>
  <r>
    <x v="28"/>
    <x v="30"/>
    <x v="0"/>
    <x v="0"/>
    <n v="32756.16"/>
    <x v="0"/>
  </r>
  <r>
    <x v="29"/>
    <x v="31"/>
    <x v="0"/>
    <x v="0"/>
    <n v="5724.38"/>
    <x v="0"/>
  </r>
  <r>
    <x v="30"/>
    <x v="32"/>
    <x v="0"/>
    <x v="0"/>
    <n v="40986.300000000003"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0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  <r>
    <x v="31"/>
    <x v="33"/>
    <x v="0"/>
    <x v="0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7" cacheId="0" dataOnRows="1" applyNumberFormats="0" applyBorderFormats="0" applyFontFormats="0" applyPatternFormats="0" applyAlignmentFormats="0" applyWidthHeightFormats="1" dataCaption="Данные" updatedVersion="2" showItems="0" showMultipleLabel="0" showMemberPropertyTips="0" useAutoFormatting="1" colGrandTotals="0" itemPrintTitles="1" indent="0" compact="0" compactData="0" gridDropZones="1">
  <location ref="A32:G217" firstHeaderRow="2" firstDataRow="2" firstDataCol="6"/>
  <pivotFields count="6">
    <pivotField axis="axisRow" compact="0" outline="0" subtotalTop="0" showAll="0" includeNewItemsInFilter="1" defaultSubtotal="0">
      <items count="208">
        <item m="1" x="127"/>
        <item m="1" x="151"/>
        <item m="1" x="195"/>
        <item m="1" x="191"/>
        <item m="1" x="202"/>
        <item m="1" x="139"/>
        <item m="1" x="154"/>
        <item m="1" x="140"/>
        <item m="1" x="166"/>
        <item m="1" x="128"/>
        <item m="1" x="161"/>
        <item m="1" x="133"/>
        <item m="1" x="146"/>
        <item m="1" x="171"/>
        <item m="1" x="181"/>
        <item m="1" x="121"/>
        <item m="1" x="143"/>
        <item m="1" x="176"/>
        <item m="1" x="163"/>
        <item m="1" x="182"/>
        <item m="1" x="148"/>
        <item m="1" x="172"/>
        <item m="1" x="177"/>
        <item m="1" x="198"/>
        <item m="1" x="164"/>
        <item m="1" x="99"/>
        <item m="1" x="149"/>
        <item m="1" x="109"/>
        <item m="1" x="200"/>
        <item m="1" x="165"/>
        <item m="1" x="126"/>
        <item m="1" x="207"/>
        <item m="1" x="179"/>
        <item m="1" x="118"/>
        <item m="1" x="188"/>
        <item m="1" x="119"/>
        <item m="1" x="100"/>
        <item m="1" x="111"/>
        <item m="1" x="170"/>
        <item m="1" x="192"/>
        <item m="1" x="106"/>
        <item m="1" x="131"/>
        <item m="1" x="203"/>
        <item m="1" x="141"/>
        <item m="1" x="175"/>
        <item m="1" x="112"/>
        <item m="1" x="136"/>
        <item m="1" x="125"/>
        <item m="1" x="147"/>
        <item m="1" x="162"/>
        <item m="1" x="129"/>
        <item m="1" x="204"/>
        <item m="1" x="144"/>
        <item m="1" x="115"/>
        <item m="1" x="187"/>
        <item m="1" x="199"/>
        <item m="1" x="116"/>
        <item m="1" x="137"/>
        <item m="1" x="205"/>
        <item m="1" x="123"/>
        <item m="1" x="113"/>
        <item m="1" x="108"/>
        <item m="1" x="122"/>
        <item m="1" x="186"/>
        <item m="1" x="178"/>
        <item m="1" x="150"/>
        <item m="1" x="206"/>
        <item m="1" x="168"/>
        <item m="1" x="104"/>
        <item m="1" x="152"/>
        <item m="1" x="117"/>
        <item m="1" x="183"/>
        <item m="1" x="194"/>
        <item m="1" x="110"/>
        <item m="1" x="145"/>
        <item m="1" x="169"/>
        <item m="1" x="156"/>
        <item m="1" x="189"/>
        <item m="1" x="157"/>
        <item m="1" x="190"/>
        <item m="1" x="153"/>
        <item m="1" x="120"/>
        <item m="1" x="138"/>
        <item m="1" x="184"/>
        <item m="1" x="101"/>
        <item m="1" x="173"/>
        <item m="1" x="196"/>
        <item m="1" x="105"/>
        <item m="1" x="134"/>
        <item m="1" x="159"/>
        <item m="1" x="102"/>
        <item m="1" x="174"/>
        <item m="1" x="135"/>
        <item m="1" x="160"/>
        <item m="1" x="98"/>
        <item m="1" x="124"/>
        <item m="1" x="193"/>
        <item m="1" x="107"/>
        <item m="1" x="132"/>
        <item m="1" x="155"/>
        <item m="1" x="180"/>
        <item x="97"/>
        <item m="1" x="142"/>
        <item m="1" x="167"/>
        <item m="1" x="185"/>
        <item m="1" x="103"/>
        <item m="1" x="130"/>
        <item m="1" x="197"/>
        <item m="1" x="114"/>
        <item x="0"/>
        <item x="1"/>
        <item x="3"/>
        <item x="5"/>
        <item x="6"/>
        <item x="7"/>
        <item x="4"/>
        <item x="2"/>
        <item x="9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01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7"/>
        <item x="61"/>
        <item x="63"/>
        <item x="59"/>
        <item x="60"/>
        <item x="62"/>
        <item x="64"/>
        <item x="65"/>
        <item x="66"/>
        <item m="1" x="158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</items>
    </pivotField>
    <pivotField axis="axisRow" compact="0" outline="0" subtotalTop="0" showAll="0" includeNewItemsInFilter="1" defaultSubtotal="0">
      <items count="211">
        <item x="70"/>
        <item m="1" x="95"/>
        <item m="1" x="136"/>
        <item m="1" x="102"/>
        <item x="1"/>
        <item m="1" x="146"/>
        <item m="1" x="206"/>
        <item m="1" x="122"/>
        <item m="1" x="192"/>
        <item m="1" x="200"/>
        <item m="1" x="152"/>
        <item m="1" x="196"/>
        <item m="1" x="205"/>
        <item m="1" x="106"/>
        <item m="1" x="121"/>
        <item m="1" x="168"/>
        <item m="1" x="114"/>
        <item m="1" x="155"/>
        <item m="1" x="203"/>
        <item m="1" x="144"/>
        <item m="1" x="186"/>
        <item m="1" x="181"/>
        <item m="1" x="167"/>
        <item m="1" x="104"/>
        <item m="1" x="153"/>
        <item m="1" x="184"/>
        <item m="1" x="177"/>
        <item m="1" x="133"/>
        <item m="1" x="209"/>
        <item m="1" x="174"/>
        <item m="1" x="103"/>
        <item m="1" x="147"/>
        <item m="1" x="162"/>
        <item m="1" x="115"/>
        <item m="1" x="156"/>
        <item m="1" x="195"/>
        <item m="1" x="189"/>
        <item m="1" x="151"/>
        <item m="1" x="125"/>
        <item m="1" x="169"/>
        <item x="4"/>
        <item m="1" x="198"/>
        <item m="1" x="182"/>
        <item m="1" x="109"/>
        <item m="1" x="93"/>
        <item m="1" x="178"/>
        <item x="8"/>
        <item m="1" x="141"/>
        <item x="92"/>
        <item m="1" x="119"/>
        <item m="1" x="199"/>
        <item m="1" x="110"/>
        <item m="1" x="108"/>
        <item m="1" x="191"/>
        <item m="1" x="148"/>
        <item m="1" x="126"/>
        <item sd="0" m="1" x="132"/>
        <item m="1" x="113"/>
        <item sd="0" m="1" x="129"/>
        <item m="1" x="179"/>
        <item m="1" x="160"/>
        <item m="1" x="137"/>
        <item m="1" x="158"/>
        <item m="1" x="97"/>
        <item m="1" x="194"/>
        <item m="1" x="149"/>
        <item m="1" x="161"/>
        <item m="1" x="105"/>
        <item m="1" x="107"/>
        <item m="1" x="180"/>
        <item m="1" x="145"/>
        <item m="1" x="138"/>
        <item m="1" x="201"/>
        <item m="1" x="172"/>
        <item m="1" x="124"/>
        <item m="1" x="143"/>
        <item m="1" x="135"/>
        <item m="1" x="120"/>
        <item m="1" x="131"/>
        <item m="1" x="98"/>
        <item m="1" x="101"/>
        <item m="1" x="183"/>
        <item m="1" x="118"/>
        <item m="1" x="207"/>
        <item m="1" x="190"/>
        <item m="1" x="197"/>
        <item m="1" x="193"/>
        <item m="1" x="111"/>
        <item m="1" x="210"/>
        <item m="1" x="100"/>
        <item m="1" x="202"/>
        <item m="1" x="204"/>
        <item m="1" x="128"/>
        <item m="1" x="99"/>
        <item m="1" x="164"/>
        <item m="1" x="112"/>
        <item m="1" x="166"/>
        <item x="68"/>
        <item m="1" x="208"/>
        <item x="10"/>
        <item x="74"/>
        <item m="1" x="123"/>
        <item m="1" x="154"/>
        <item m="1" x="96"/>
        <item m="1" x="117"/>
        <item m="1" x="116"/>
        <item m="1" x="175"/>
        <item m="1" x="142"/>
        <item x="75"/>
        <item m="1" x="165"/>
        <item m="1" x="159"/>
        <item m="1" x="171"/>
        <item m="1" x="187"/>
        <item m="1" x="185"/>
        <item m="1" x="170"/>
        <item m="1" x="176"/>
        <item m="1" x="163"/>
        <item m="1" x="130"/>
        <item m="1" x="188"/>
        <item m="1" x="127"/>
        <item m="1" x="140"/>
        <item m="1" x="150"/>
        <item m="1" x="134"/>
        <item m="1" x="157"/>
        <item m="1" x="94"/>
        <item x="0"/>
        <item x="3"/>
        <item x="2"/>
        <item x="5"/>
        <item x="6"/>
        <item x="7"/>
        <item m="1" x="139"/>
        <item m="1" x="173"/>
        <item x="11"/>
        <item x="9"/>
        <item x="12"/>
        <item x="13"/>
        <item x="14"/>
        <item x="15"/>
        <item x="16"/>
        <item x="17"/>
        <item x="18"/>
        <item x="19"/>
        <item x="21"/>
        <item x="20"/>
        <item x="22"/>
        <item x="24"/>
        <item x="23"/>
        <item x="25"/>
        <item x="26"/>
        <item x="27"/>
        <item x="28"/>
        <item x="29"/>
        <item x="30"/>
        <item x="31"/>
        <item x="32"/>
        <item x="34"/>
        <item x="33"/>
        <item x="35"/>
        <item x="36"/>
        <item x="37"/>
        <item x="38"/>
        <item x="39"/>
        <item sd="0"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71"/>
        <item x="72"/>
        <item x="73"/>
        <item x="76"/>
        <item x="77"/>
        <item x="78"/>
        <item x="79"/>
        <item x="80"/>
        <item x="81"/>
        <item x="82"/>
        <item x="83"/>
        <item x="84"/>
        <item x="85"/>
        <item x="87"/>
        <item x="88"/>
        <item x="89"/>
        <item x="90"/>
        <item x="91"/>
        <item x="69"/>
        <item x="86"/>
      </items>
    </pivotField>
    <pivotField axis="axisRow" compact="0" outline="0" subtotalTop="0" showAll="0" includeNewItemsInFilter="1" defaultSubtotal="0">
      <items count="68">
        <item x="19"/>
        <item x="14"/>
        <item m="1" x="55"/>
        <item x="1"/>
        <item m="1" x="48"/>
        <item m="1" x="44"/>
        <item m="1" x="59"/>
        <item m="1" x="35"/>
        <item m="1" x="42"/>
        <item m="1" x="66"/>
        <item m="1" x="37"/>
        <item m="1" x="36"/>
        <item x="21"/>
        <item x="8"/>
        <item m="1" x="45"/>
        <item m="1" x="61"/>
        <item m="1" x="41"/>
        <item m="1" x="60"/>
        <item x="3"/>
        <item x="18"/>
        <item m="1" x="67"/>
        <item m="1" x="57"/>
        <item x="6"/>
        <item m="1" x="62"/>
        <item x="26"/>
        <item m="1" x="54"/>
        <item m="1" x="40"/>
        <item m="1" x="65"/>
        <item m="1" x="38"/>
        <item m="1" x="58"/>
        <item m="1" x="56"/>
        <item m="1" x="46"/>
        <item m="1" x="50"/>
        <item x="10"/>
        <item x="11"/>
        <item x="5"/>
        <item x="32"/>
        <item x="13"/>
        <item x="25"/>
        <item x="23"/>
        <item m="1" x="47"/>
        <item m="1" x="63"/>
        <item m="1" x="53"/>
        <item m="1" x="52"/>
        <item m="1" x="49"/>
        <item m="1" x="64"/>
        <item x="29"/>
        <item m="1" x="39"/>
        <item m="1" x="51"/>
        <item m="1" x="43"/>
        <item x="34"/>
        <item x="0"/>
        <item x="2"/>
        <item x="4"/>
        <item x="7"/>
        <item x="9"/>
        <item x="12"/>
        <item x="15"/>
        <item x="16"/>
        <item x="17"/>
        <item x="20"/>
        <item x="22"/>
        <item x="24"/>
        <item x="27"/>
        <item x="28"/>
        <item x="30"/>
        <item x="31"/>
        <item x="33"/>
      </items>
    </pivotField>
    <pivotField axis="axisRow" compact="0" outline="0" subtotalTop="0" showAll="0" includeNewItemsInFilter="1" defaultSubtotal="0">
      <items count="60">
        <item x="10"/>
        <item m="1" x="49"/>
        <item m="1" x="39"/>
        <item sd="0" x="1"/>
        <item m="1" x="36"/>
        <item m="1" x="46"/>
        <item m="1" x="40"/>
        <item m="1" x="38"/>
        <item m="1" x="48"/>
        <item m="1" x="44"/>
        <item x="17"/>
        <item m="1" x="31"/>
        <item m="1" x="58"/>
        <item m="1" x="32"/>
        <item m="1" x="51"/>
        <item x="24"/>
        <item x="21"/>
        <item m="1" x="42"/>
        <item m="1" x="56"/>
        <item m="1" x="35"/>
        <item x="0"/>
        <item x="2"/>
        <item m="1" x="43"/>
        <item m="1" x="55"/>
        <item m="1" x="52"/>
        <item x="13"/>
        <item x="5"/>
        <item x="4"/>
        <item m="1" x="57"/>
        <item x="6"/>
        <item x="19"/>
        <item x="14"/>
        <item x="25"/>
        <item m="1" x="27"/>
        <item m="1" x="53"/>
        <item m="1" x="33"/>
        <item m="1" x="30"/>
        <item x="9"/>
        <item m="1" x="47"/>
        <item x="8"/>
        <item m="1" x="59"/>
        <item m="1" x="28"/>
        <item m="1" x="34"/>
        <item m="1" x="45"/>
        <item m="1" x="37"/>
        <item m="1" x="50"/>
        <item x="22"/>
        <item m="1" x="54"/>
        <item x="12"/>
        <item m="1" x="41"/>
        <item x="7"/>
        <item m="1" x="29"/>
        <item x="11"/>
        <item x="3"/>
        <item x="15"/>
        <item x="16"/>
        <item x="18"/>
        <item x="20"/>
        <item x="23"/>
        <item x="26"/>
      </items>
    </pivotField>
    <pivotField axis="axisRow" dataField="1" compact="0" outline="0" subtotalTop="0" showAll="0" includeNewItemsInFilter="1" defaultSubtotal="0">
      <items count="198">
        <item m="1" x="132"/>
        <item m="1" x="163"/>
        <item m="1" x="173"/>
        <item m="1" x="187"/>
        <item m="1" x="104"/>
        <item m="1" x="139"/>
        <item m="1" x="148"/>
        <item m="1" x="149"/>
        <item m="1" x="151"/>
        <item m="1" x="186"/>
        <item m="1" x="189"/>
        <item m="1" x="170"/>
        <item m="1" x="98"/>
        <item m="1" x="150"/>
        <item m="1" x="142"/>
        <item m="1" x="130"/>
        <item m="1" x="178"/>
        <item m="1" x="162"/>
        <item m="1" x="190"/>
        <item m="1" x="193"/>
        <item m="1" x="194"/>
        <item m="1" x="114"/>
        <item m="1" x="137"/>
        <item m="1" x="165"/>
        <item m="1" x="109"/>
        <item m="1" x="179"/>
        <item m="1" x="191"/>
        <item m="1" x="195"/>
        <item m="1" x="192"/>
        <item m="1" x="133"/>
        <item m="1" x="152"/>
        <item m="1" x="141"/>
        <item x="29"/>
        <item m="1" x="176"/>
        <item m="1" x="119"/>
        <item m="1" x="124"/>
        <item m="1" x="156"/>
        <item x="77"/>
        <item x="67"/>
        <item x="25"/>
        <item x="58"/>
        <item m="1" x="171"/>
        <item x="1"/>
        <item x="8"/>
        <item m="1" x="101"/>
        <item x="7"/>
        <item x="4"/>
        <item m="1" x="146"/>
        <item x="50"/>
        <item m="1" x="112"/>
        <item m="1" x="102"/>
        <item m="1" x="120"/>
        <item x="24"/>
        <item x="48"/>
        <item m="1" x="144"/>
        <item m="1" x="135"/>
        <item m="1" x="175"/>
        <item m="1" x="196"/>
        <item x="69"/>
        <item m="1" x="157"/>
        <item m="1" x="168"/>
        <item x="70"/>
        <item m="1" x="177"/>
        <item m="1" x="184"/>
        <item m="1" x="153"/>
        <item m="1" x="136"/>
        <item m="1" x="159"/>
        <item m="1" x="126"/>
        <item m="1" x="160"/>
        <item x="88"/>
        <item m="1" x="147"/>
        <item m="1" x="117"/>
        <item m="1" x="111"/>
        <item m="1" x="128"/>
        <item m="1" x="169"/>
        <item m="1" x="103"/>
        <item m="1" x="118"/>
        <item m="1" x="143"/>
        <item x="86"/>
        <item m="1" x="172"/>
        <item m="1" x="164"/>
        <item m="1" x="127"/>
        <item m="1" x="125"/>
        <item x="27"/>
        <item m="1" x="183"/>
        <item m="1" x="161"/>
        <item m="1" x="182"/>
        <item m="1" x="108"/>
        <item m="1" x="115"/>
        <item m="1" x="105"/>
        <item m="1" x="121"/>
        <item m="1" x="188"/>
        <item m="1" x="138"/>
        <item m="1" x="110"/>
        <item x="37"/>
        <item m="1" x="123"/>
        <item m="1" x="99"/>
        <item m="1" x="166"/>
        <item m="1" x="154"/>
        <item m="1" x="140"/>
        <item x="19"/>
        <item m="1" x="107"/>
        <item x="89"/>
        <item m="1" x="116"/>
        <item m="1" x="174"/>
        <item m="1" x="180"/>
        <item m="1" x="100"/>
        <item m="1" x="113"/>
        <item m="1" x="155"/>
        <item x="90"/>
        <item m="1" x="185"/>
        <item m="1" x="134"/>
        <item m="1" x="106"/>
        <item m="1" x="145"/>
        <item m="1" x="131"/>
        <item x="97"/>
        <item m="1" x="122"/>
        <item m="1" x="167"/>
        <item m="1" x="158"/>
        <item m="1" x="129"/>
        <item x="0"/>
        <item m="1" x="197"/>
        <item x="5"/>
        <item x="6"/>
        <item x="2"/>
        <item x="3"/>
        <item x="10"/>
        <item x="9"/>
        <item x="11"/>
        <item x="12"/>
        <item x="13"/>
        <item x="14"/>
        <item x="15"/>
        <item x="16"/>
        <item x="17"/>
        <item x="18"/>
        <item x="20"/>
        <item x="21"/>
        <item x="22"/>
        <item x="23"/>
        <item x="26"/>
        <item m="1" x="181"/>
        <item x="28"/>
        <item x="30"/>
        <item x="31"/>
        <item x="32"/>
        <item x="33"/>
        <item x="34"/>
        <item x="36"/>
        <item x="35"/>
        <item x="38"/>
        <item x="39"/>
        <item x="40"/>
        <item x="41"/>
        <item x="42"/>
        <item x="44"/>
        <item x="45"/>
        <item x="46"/>
        <item x="47"/>
        <item x="43"/>
        <item x="49"/>
        <item x="51"/>
        <item x="52"/>
        <item x="53"/>
        <item x="54"/>
        <item x="55"/>
        <item x="56"/>
        <item x="57"/>
        <item x="60"/>
        <item x="59"/>
        <item x="61"/>
        <item x="62"/>
        <item x="63"/>
        <item x="64"/>
        <item x="65"/>
        <item x="66"/>
        <item x="68"/>
        <item x="71"/>
        <item x="72"/>
        <item x="73"/>
        <item x="74"/>
        <item x="75"/>
        <item x="76"/>
        <item x="79"/>
        <item x="80"/>
        <item x="81"/>
        <item x="82"/>
        <item x="84"/>
        <item x="85"/>
        <item x="87"/>
        <item x="93"/>
        <item x="94"/>
        <item x="95"/>
        <item x="96"/>
        <item x="78"/>
        <item x="83"/>
        <item x="91"/>
        <item x="92"/>
      </items>
    </pivotField>
    <pivotField axis="axisRow" compact="0" outline="0" subtotalTop="0" showAll="0" includeNewItemsInFilter="1">
      <items count="50">
        <item m="1" x="43"/>
        <item m="1" x="44"/>
        <item m="1" x="27"/>
        <item m="1" x="34"/>
        <item m="1" x="35"/>
        <item m="1" x="40"/>
        <item x="26"/>
        <item m="1" x="42"/>
        <item m="1" x="33"/>
        <item m="1" x="45"/>
        <item m="1" x="47"/>
        <item m="1" x="29"/>
        <item m="1" x="28"/>
        <item m="1" x="39"/>
        <item m="1" x="31"/>
        <item m="1" x="46"/>
        <item m="1" x="38"/>
        <item m="1" x="41"/>
        <item m="1" x="36"/>
        <item m="1" x="32"/>
        <item m="1" x="48"/>
        <item x="0"/>
        <item x="1"/>
        <item x="3"/>
        <item x="4"/>
        <item x="5"/>
        <item x="6"/>
        <item x="7"/>
        <item x="8"/>
        <item x="10"/>
        <item x="9"/>
        <item x="11"/>
        <item x="12"/>
        <item x="2"/>
        <item x="13"/>
        <item m="1" x="37"/>
        <item x="14"/>
        <item x="15"/>
        <item x="16"/>
        <item x="17"/>
        <item x="18"/>
        <item x="19"/>
        <item x="20"/>
        <item x="21"/>
        <item x="22"/>
        <item x="24"/>
        <item x="25"/>
        <item m="1" x="30"/>
        <item x="23"/>
        <item t="default"/>
      </items>
    </pivotField>
  </pivotFields>
  <rowFields count="6">
    <field x="5"/>
    <field x="0"/>
    <field x="1"/>
    <field x="2"/>
    <field x="3"/>
    <field x="4"/>
  </rowFields>
  <rowItems count="184">
    <i>
      <x v="6"/>
      <x v="101"/>
      <x v="48"/>
      <x v="3"/>
      <x v="3"/>
    </i>
    <i t="default">
      <x v="6"/>
    </i>
    <i>
      <x v="21"/>
      <x v="109"/>
      <x v="125"/>
      <x v="51"/>
      <x v="20"/>
      <x v="120"/>
    </i>
    <i r="1">
      <x v="110"/>
      <x v="4"/>
      <x v="3"/>
      <x v="3"/>
    </i>
    <i r="1">
      <x v="116"/>
      <x v="127"/>
      <x v="3"/>
      <x v="3"/>
    </i>
    <i t="default">
      <x v="21"/>
    </i>
    <i>
      <x v="22"/>
      <x v="111"/>
      <x v="126"/>
      <x v="52"/>
      <x v="3"/>
    </i>
    <i r="2">
      <x v="127"/>
      <x v="3"/>
      <x v="3"/>
    </i>
    <i r="1">
      <x v="116"/>
      <x v="127"/>
      <x v="3"/>
      <x v="3"/>
    </i>
    <i t="default">
      <x v="22"/>
    </i>
    <i>
      <x v="23"/>
      <x v="112"/>
      <x v="4"/>
      <x v="3"/>
      <x v="3"/>
    </i>
    <i r="1">
      <x v="113"/>
      <x v="40"/>
      <x v="3"/>
      <x v="3"/>
    </i>
    <i r="1">
      <x v="114"/>
      <x v="40"/>
      <x v="3"/>
      <x v="3"/>
    </i>
    <i t="default">
      <x v="23"/>
    </i>
    <i>
      <x v="24"/>
      <x v="117"/>
      <x v="4"/>
      <x v="3"/>
      <x v="3"/>
    </i>
    <i r="1">
      <x v="118"/>
      <x v="127"/>
      <x v="3"/>
      <x v="3"/>
    </i>
    <i r="1">
      <x v="119"/>
      <x v="128"/>
      <x v="3"/>
      <x v="3"/>
    </i>
    <i r="1">
      <x v="120"/>
      <x v="129"/>
      <x v="3"/>
      <x v="3"/>
    </i>
    <i r="1">
      <x v="121"/>
      <x v="127"/>
      <x v="3"/>
      <x v="3"/>
    </i>
    <i r="1">
      <x v="122"/>
      <x v="4"/>
      <x v="3"/>
      <x v="3"/>
    </i>
    <i r="2">
      <x v="130"/>
      <x v="3"/>
      <x v="3"/>
    </i>
    <i r="1">
      <x v="131"/>
      <x v="136"/>
      <x v="3"/>
      <x v="3"/>
    </i>
    <i t="default">
      <x v="24"/>
    </i>
    <i>
      <x v="25"/>
      <x v="123"/>
      <x v="4"/>
      <x v="3"/>
      <x v="3"/>
    </i>
    <i r="1">
      <x v="125"/>
      <x v="134"/>
      <x v="53"/>
      <x v="53"/>
      <x v="43"/>
    </i>
    <i r="1">
      <x v="126"/>
      <x v="99"/>
      <x v="3"/>
      <x v="3"/>
    </i>
    <i r="1">
      <x v="127"/>
      <x v="133"/>
      <x v="3"/>
      <x v="3"/>
    </i>
    <i r="1">
      <x v="128"/>
      <x v="4"/>
      <x v="3"/>
      <x v="3"/>
    </i>
    <i r="1">
      <x v="129"/>
      <x v="4"/>
      <x v="3"/>
      <x v="3"/>
    </i>
    <i r="2">
      <x v="126"/>
      <x v="52"/>
      <x v="3"/>
    </i>
    <i t="default">
      <x v="25"/>
    </i>
    <i>
      <x v="26"/>
      <x v="124"/>
      <x v="46"/>
      <x v="18"/>
      <x v="21"/>
      <x v="46"/>
    </i>
    <i r="1">
      <x v="125"/>
      <x v="134"/>
      <x v="53"/>
      <x v="53"/>
      <x v="43"/>
    </i>
    <i t="default">
      <x v="26"/>
    </i>
    <i>
      <x v="27"/>
      <x v="130"/>
      <x v="135"/>
      <x v="3"/>
      <x v="3"/>
    </i>
    <i t="default">
      <x v="27"/>
    </i>
    <i>
      <x v="28"/>
      <x v="131"/>
      <x v="4"/>
      <x v="3"/>
      <x v="3"/>
    </i>
    <i r="1">
      <x v="132"/>
      <x v="4"/>
      <x v="3"/>
      <x v="3"/>
    </i>
    <i r="1">
      <x v="133"/>
      <x v="4"/>
      <x v="3"/>
      <x v="3"/>
    </i>
    <i r="1">
      <x v="134"/>
      <x v="137"/>
      <x v="3"/>
      <x v="3"/>
    </i>
    <i r="1">
      <x v="135"/>
      <x v="138"/>
      <x v="3"/>
      <x v="3"/>
    </i>
    <i r="1">
      <x v="137"/>
      <x v="4"/>
      <x v="3"/>
      <x v="3"/>
    </i>
    <i r="2">
      <x v="126"/>
      <x v="52"/>
      <x v="3"/>
    </i>
    <i r="1">
      <x v="138"/>
      <x v="139"/>
      <x v="3"/>
      <x v="3"/>
    </i>
    <i r="1">
      <x v="139"/>
      <x v="139"/>
      <x v="3"/>
      <x v="3"/>
    </i>
    <i r="1">
      <x v="140"/>
      <x v="139"/>
      <x v="3"/>
      <x v="3"/>
    </i>
    <i r="1">
      <x v="141"/>
      <x v="139"/>
      <x v="3"/>
      <x v="3"/>
    </i>
    <i r="1">
      <x v="142"/>
      <x v="140"/>
      <x v="3"/>
      <x v="3"/>
    </i>
    <i r="1">
      <x v="143"/>
      <x v="139"/>
      <x v="3"/>
      <x v="3"/>
    </i>
    <i r="1">
      <x v="144"/>
      <x v="141"/>
      <x v="52"/>
      <x v="3"/>
    </i>
    <i r="2">
      <x v="142"/>
      <x v="3"/>
      <x v="3"/>
    </i>
    <i r="1">
      <x v="145"/>
      <x v="139"/>
      <x v="3"/>
      <x v="3"/>
    </i>
    <i r="1">
      <x v="147"/>
      <x v="139"/>
      <x v="3"/>
      <x v="3"/>
    </i>
    <i r="2">
      <x v="145"/>
      <x v="52"/>
      <x v="26"/>
      <x v="94"/>
    </i>
    <i r="1">
      <x v="148"/>
      <x v="142"/>
      <x v="3"/>
      <x v="3"/>
    </i>
    <i r="1">
      <x v="149"/>
      <x v="139"/>
      <x v="3"/>
      <x v="3"/>
    </i>
    <i r="1">
      <x v="150"/>
      <x v="139"/>
      <x v="3"/>
      <x v="3"/>
    </i>
    <i r="1">
      <x v="151"/>
      <x v="139"/>
      <x v="3"/>
      <x v="3"/>
    </i>
    <i r="2">
      <x v="147"/>
      <x v="22"/>
      <x v="29"/>
      <x v="159"/>
    </i>
    <i r="1">
      <x v="152"/>
      <x v="139"/>
      <x v="3"/>
      <x v="3"/>
    </i>
    <i r="1">
      <x v="153"/>
      <x v="139"/>
      <x v="3"/>
      <x v="3"/>
    </i>
    <i r="1">
      <x v="154"/>
      <x v="139"/>
      <x v="3"/>
      <x v="3"/>
    </i>
    <i r="1">
      <x v="155"/>
      <x v="146"/>
      <x v="3"/>
      <x v="3"/>
    </i>
    <i r="1">
      <x v="156"/>
      <x v="126"/>
      <x v="52"/>
      <x v="50"/>
      <x v="53"/>
    </i>
    <i t="default">
      <x v="28"/>
    </i>
    <i>
      <x v="29"/>
      <x v="146"/>
      <x v="143"/>
      <x v="35"/>
      <x v="27"/>
      <x v="148"/>
    </i>
    <i t="default">
      <x v="29"/>
    </i>
    <i>
      <x v="30"/>
      <x v="144"/>
      <x v="144"/>
      <x v="3"/>
      <x v="3"/>
    </i>
    <i r="1">
      <x v="157"/>
      <x v="4"/>
      <x v="3"/>
      <x v="3"/>
    </i>
    <i r="2">
      <x v="148"/>
      <x v="3"/>
      <x v="3"/>
    </i>
    <i r="2">
      <x v="149"/>
      <x v="54"/>
      <x v="39"/>
      <x v="48"/>
    </i>
    <i r="2">
      <x v="150"/>
      <x v="13"/>
      <x v="29"/>
      <x v="162"/>
    </i>
    <i r="1">
      <x v="159"/>
      <x v="4"/>
      <x v="3"/>
      <x v="3"/>
    </i>
    <i r="1">
      <x v="160"/>
      <x v="4"/>
      <x v="3"/>
      <x v="3"/>
    </i>
    <i t="default">
      <x v="30"/>
    </i>
    <i>
      <x v="31"/>
      <x v="158"/>
      <x v="151"/>
      <x v="55"/>
      <x v="37"/>
      <x v="43"/>
    </i>
    <i r="2">
      <x v="152"/>
      <x v="33"/>
      <x v="29"/>
      <x v="43"/>
    </i>
    <i r="1">
      <x v="161"/>
      <x v="153"/>
      <x v="34"/>
      <x v="3"/>
    </i>
    <i r="1">
      <x v="162"/>
      <x v="4"/>
      <x v="3"/>
      <x v="3"/>
    </i>
    <i r="1">
      <x v="163"/>
      <x v="154"/>
      <x v="56"/>
      <x v="3"/>
    </i>
    <i r="1">
      <x v="164"/>
      <x v="139"/>
      <x v="3"/>
      <x v="3"/>
    </i>
    <i r="1">
      <x v="165"/>
      <x v="139"/>
      <x v="3"/>
      <x v="3"/>
    </i>
    <i r="1">
      <x v="167"/>
      <x v="156"/>
      <x v="3"/>
      <x v="3"/>
    </i>
    <i r="1">
      <x v="168"/>
      <x v="157"/>
      <x v="1"/>
      <x v="52"/>
      <x v="169"/>
    </i>
    <i t="default">
      <x v="31"/>
    </i>
    <i>
      <x v="32"/>
      <x v="166"/>
      <x v="155"/>
      <x v="37"/>
      <x/>
      <x v="40"/>
    </i>
    <i r="1">
      <x v="174"/>
      <x v="127"/>
      <x v="3"/>
      <x v="3"/>
    </i>
    <i t="default">
      <x v="32"/>
    </i>
    <i>
      <x v="33"/>
      <x v="115"/>
      <x v="127"/>
      <x v="3"/>
      <x v="3"/>
    </i>
    <i t="default">
      <x v="33"/>
    </i>
    <i>
      <x v="34"/>
      <x v="169"/>
      <x v="152"/>
      <x v="33"/>
      <x v="29"/>
      <x v="46"/>
    </i>
    <i r="1">
      <x v="170"/>
      <x v="152"/>
      <x v="33"/>
      <x v="29"/>
      <x v="43"/>
    </i>
    <i r="1">
      <x v="171"/>
      <x v="127"/>
      <x v="3"/>
      <x v="3"/>
    </i>
    <i r="1">
      <x v="172"/>
      <x v="158"/>
      <x v="35"/>
      <x v="48"/>
      <x v="171"/>
    </i>
    <i r="1">
      <x v="173"/>
      <x v="159"/>
      <x v="57"/>
      <x v="25"/>
      <x v="172"/>
    </i>
    <i r="2">
      <x v="160"/>
      <x v="58"/>
      <x v="31"/>
      <x v="173"/>
    </i>
    <i t="default">
      <x v="34"/>
    </i>
    <i>
      <x v="36"/>
      <x v="175"/>
      <x v="161"/>
      <x v="3"/>
      <x v="3"/>
    </i>
    <i r="1">
      <x v="176"/>
      <x v="162"/>
      <x v="3"/>
      <x v="3"/>
    </i>
    <i r="1">
      <x v="178"/>
      <x v="138"/>
      <x v="3"/>
      <x v="3"/>
    </i>
    <i t="default">
      <x v="36"/>
    </i>
    <i>
      <x v="37"/>
      <x v="179"/>
      <x v="163"/>
    </i>
    <i r="1">
      <x v="180"/>
      <x v="164"/>
      <x v="3"/>
      <x v="3"/>
    </i>
    <i r="1">
      <x v="186"/>
      <x v="180"/>
      <x v="3"/>
      <x v="3"/>
    </i>
    <i r="1">
      <x v="190"/>
      <x v="171"/>
      <x v="3"/>
      <x v="3"/>
    </i>
    <i r="1">
      <x v="193"/>
      <x v="188"/>
      <x v="63"/>
      <x v="16"/>
      <x v="176"/>
    </i>
    <i r="1">
      <x v="194"/>
      <x v="189"/>
      <x v="64"/>
      <x v="27"/>
      <x v="53"/>
    </i>
    <i r="1">
      <x v="195"/>
      <x v="4"/>
      <x v="3"/>
      <x v="3"/>
    </i>
    <i r="1">
      <x v="196"/>
      <x v="190"/>
      <x v="3"/>
      <x v="3"/>
    </i>
    <i t="default">
      <x v="37"/>
    </i>
    <i>
      <x v="38"/>
      <x v="181"/>
      <x v="164"/>
      <x v="3"/>
      <x v="3"/>
    </i>
    <i r="2">
      <x v="165"/>
      <x v="3"/>
      <x v="3"/>
    </i>
    <i r="2">
      <x v="166"/>
      <x v="3"/>
      <x v="3"/>
    </i>
    <i r="2">
      <x v="167"/>
      <x v="3"/>
      <x v="3"/>
    </i>
    <i r="1">
      <x v="185"/>
      <x v="178"/>
      <x v="3"/>
      <x v="3"/>
    </i>
    <i t="default">
      <x v="38"/>
    </i>
    <i>
      <x v="39"/>
      <x v="182"/>
      <x v="168"/>
      <x v="3"/>
      <x v="3"/>
    </i>
    <i r="1">
      <x v="183"/>
      <x v="169"/>
      <x v="59"/>
      <x v="54"/>
      <x v="38"/>
    </i>
    <i r="2">
      <x v="170"/>
      <x v="19"/>
      <x v="3"/>
    </i>
    <i r="2">
      <x v="171"/>
      <x v="3"/>
      <x v="3"/>
    </i>
    <i r="2">
      <x v="172"/>
      <x/>
      <x v="3"/>
    </i>
    <i r="2">
      <x v="173"/>
      <x/>
      <x v="3"/>
    </i>
    <i r="2">
      <x v="174"/>
      <x v="60"/>
      <x v="55"/>
      <x v="38"/>
    </i>
    <i r="2">
      <x v="175"/>
      <x v="12"/>
      <x v="10"/>
      <x v="61"/>
    </i>
    <i r="2">
      <x v="176"/>
      <x v="19"/>
      <x v="3"/>
    </i>
    <i r="1">
      <x v="200"/>
      <x v="108"/>
      <x v="65"/>
      <x v="46"/>
      <x v="83"/>
    </i>
    <i r="2">
      <x v="194"/>
      <x v="66"/>
      <x v="58"/>
      <x v="43"/>
    </i>
    <i t="default">
      <x v="39"/>
    </i>
    <i>
      <x v="40"/>
      <x v="184"/>
      <x v="177"/>
      <x v="61"/>
      <x v="56"/>
      <x v="43"/>
    </i>
    <i r="1">
      <x v="186"/>
      <x v="179"/>
      <x v="3"/>
      <x v="3"/>
    </i>
    <i r="1">
      <x v="187"/>
      <x v="171"/>
      <x v="3"/>
      <x v="3"/>
    </i>
    <i r="1">
      <x v="188"/>
      <x v="181"/>
      <x v="39"/>
      <x v="56"/>
      <x v="43"/>
    </i>
    <i r="1">
      <x v="189"/>
      <x v="182"/>
      <x v="52"/>
      <x v="27"/>
      <x v="46"/>
    </i>
    <i t="default">
      <x v="40"/>
    </i>
    <i>
      <x v="41"/>
      <x v="190"/>
      <x v="183"/>
      <x v="3"/>
      <x v="3"/>
    </i>
    <i t="default">
      <x v="41"/>
    </i>
    <i>
      <x v="42"/>
      <x v="190"/>
      <x v="184"/>
      <x v="62"/>
      <x v="30"/>
      <x v="180"/>
    </i>
    <i r="1">
      <x v="191"/>
      <x v="186"/>
      <x v="24"/>
      <x v="57"/>
      <x v="38"/>
    </i>
    <i t="default">
      <x v="42"/>
    </i>
    <i>
      <x v="43"/>
      <x v="190"/>
      <x v="171"/>
      <x v="3"/>
      <x v="3"/>
    </i>
    <i r="2">
      <x v="185"/>
      <x v="38"/>
      <x v="48"/>
      <x v="53"/>
    </i>
    <i r="1">
      <x v="191"/>
      <x v="187"/>
      <x v="3"/>
      <x v="3"/>
    </i>
    <i r="1">
      <x v="199"/>
      <x v="171"/>
      <x v="3"/>
      <x v="3"/>
    </i>
    <i r="1">
      <x v="201"/>
      <x v="195"/>
      <x v="3"/>
      <x v="3"/>
    </i>
    <i t="default">
      <x v="43"/>
    </i>
    <i>
      <x v="44"/>
      <x v="192"/>
      <x v="171"/>
      <x v="3"/>
      <x v="3"/>
    </i>
    <i r="1">
      <x v="193"/>
      <x v="171"/>
      <x v="3"/>
      <x v="3"/>
    </i>
    <i r="1">
      <x v="201"/>
      <x v="139"/>
      <x v="3"/>
      <x v="3"/>
    </i>
    <i r="1">
      <x v="202"/>
      <x v="196"/>
      <x v="34"/>
      <x v="15"/>
      <x v="176"/>
    </i>
    <i r="2">
      <x v="197"/>
      <x v="3"/>
      <x v="3"/>
    </i>
    <i r="2">
      <x v="198"/>
      <x v="3"/>
      <x v="3"/>
    </i>
    <i t="default">
      <x v="44"/>
    </i>
    <i>
      <x v="45"/>
      <x v="196"/>
      <x v="139"/>
      <x v="3"/>
      <x v="3"/>
    </i>
    <i r="1">
      <x v="197"/>
      <x v="4"/>
      <x v="3"/>
      <x v="3"/>
    </i>
    <i r="1">
      <x v="198"/>
      <x v="139"/>
      <x v="3"/>
      <x v="3"/>
    </i>
    <i r="1">
      <x v="199"/>
      <x/>
      <x/>
      <x/>
      <x v="188"/>
    </i>
    <i r="2">
      <x v="139"/>
      <x v="3"/>
      <x v="3"/>
    </i>
    <i r="2">
      <x v="191"/>
      <x v="3"/>
      <x v="3"/>
    </i>
    <i r="1">
      <x v="200"/>
      <x v="100"/>
      <x v="46"/>
      <x/>
      <x v="83"/>
    </i>
    <i t="default">
      <x v="45"/>
    </i>
    <i>
      <x v="46"/>
      <x v="196"/>
      <x v="97"/>
      <x v="3"/>
      <x v="3"/>
    </i>
    <i r="1">
      <x v="199"/>
      <x v="192"/>
      <x v="3"/>
      <x v="3"/>
    </i>
    <i r="1">
      <x v="200"/>
      <x v="193"/>
      <x/>
      <x v="10"/>
      <x v="83"/>
    </i>
    <i t="default">
      <x v="46"/>
    </i>
    <i>
      <x v="48"/>
      <x v="193"/>
      <x v="127"/>
      <x v="3"/>
      <x v="3"/>
    </i>
    <i r="1">
      <x v="197"/>
      <x v="209"/>
      <x v="3"/>
      <x v="3"/>
    </i>
    <i r="1">
      <x v="203"/>
      <x v="196"/>
      <x v="34"/>
      <x v="15"/>
      <x v="43"/>
    </i>
    <i r="2">
      <x v="199"/>
      <x v="36"/>
      <x/>
      <x v="102"/>
    </i>
    <i r="2">
      <x v="200"/>
      <x v="19"/>
      <x/>
      <x v="168"/>
    </i>
    <i r="2">
      <x v="201"/>
      <x v="67"/>
      <x v="3"/>
    </i>
    <i r="2">
      <x v="202"/>
      <x v="62"/>
      <x v="32"/>
      <x v="165"/>
    </i>
    <i r="2">
      <x v="203"/>
      <x v="3"/>
      <x v="3"/>
    </i>
    <i r="2">
      <x v="210"/>
      <x v="3"/>
      <x v="3"/>
    </i>
    <i r="1">
      <x v="204"/>
      <x v="138"/>
      <x v="3"/>
      <x v="3"/>
    </i>
    <i r="2">
      <x v="204"/>
      <x v="3"/>
      <x v="3"/>
    </i>
    <i r="2">
      <x v="210"/>
      <x v="3"/>
      <x v="3"/>
    </i>
    <i r="1">
      <x v="205"/>
      <x v="205"/>
      <x v="3"/>
      <x v="3"/>
    </i>
    <i r="1">
      <x v="206"/>
      <x v="4"/>
      <x v="3"/>
      <x v="3"/>
    </i>
    <i r="2">
      <x v="139"/>
      <x v="3"/>
      <x v="3"/>
    </i>
    <i r="2">
      <x v="206"/>
      <x v="3"/>
      <x v="3"/>
    </i>
    <i r="1">
      <x v="207"/>
      <x v="207"/>
      <x v="50"/>
      <x v="59"/>
      <x v="53"/>
    </i>
    <i r="2">
      <x v="208"/>
      <x v="3"/>
      <x v="3"/>
    </i>
    <i t="default">
      <x v="48"/>
    </i>
    <i t="grand">
      <x/>
    </i>
  </rowItems>
  <colItems count="1">
    <i/>
  </colItems>
  <dataFields count="1">
    <dataField name="На лечение детей" fld="4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1" cacheId="1" dataOnRows="1" applyNumberFormats="0" applyBorderFormats="0" applyFontFormats="0" applyPatternFormats="0" applyAlignmentFormats="0" applyWidthHeightFormats="1" dataCaption="Данные" updatedVersion="2" showItems="0" showMultipleLabel="0" showMemberPropertyTips="0" useAutoFormatting="1" itemPrintTitles="1" indent="0" compact="0" compactData="0" gridDropZones="1">
  <location ref="A3:D47" firstHeaderRow="2" firstDataRow="2" firstDataCol="3"/>
  <pivotFields count="6">
    <pivotField axis="axisRow" compact="0" outline="0" subtotalTop="0" showAll="0" includeNewItemsInFilter="1" defaultSubtotal="0">
      <items count="50">
        <item m="1" x="32"/>
        <item m="1" x="33"/>
        <item m="1" x="34"/>
        <item m="1" x="35"/>
        <item m="1" x="36"/>
        <item m="1" x="37"/>
        <item m="1" x="38"/>
        <item x="31"/>
        <item m="1" x="39"/>
        <item m="1" x="41"/>
        <item m="1" x="42"/>
        <item m="1" x="43"/>
        <item m="1" x="44"/>
        <item m="1" x="40"/>
        <item m="1" x="45"/>
        <item m="1" x="46"/>
        <item m="1" x="47"/>
        <item m="1" x="48"/>
        <item m="1" x="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2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Row" compact="0" outline="0" subtotalTop="0" showAll="0" includeNewItemsInFilter="1" defaultSubtotal="0">
      <items count="53">
        <item m="1" x="46"/>
        <item m="1" x="39"/>
        <item m="1" x="40"/>
        <item m="1" x="51"/>
        <item x="33"/>
        <item m="1" x="41"/>
        <item m="1" x="42"/>
        <item m="1" x="38"/>
        <item m="1" x="47"/>
        <item m="1" x="34"/>
        <item x="3"/>
        <item m="1" x="43"/>
        <item m="1" x="35"/>
        <item m="1" x="48"/>
        <item m="1" x="45"/>
        <item m="1" x="49"/>
        <item m="1" x="36"/>
        <item m="1" x="44"/>
        <item m="1" x="50"/>
        <item m="1" x="37"/>
        <item x="0"/>
        <item x="1"/>
        <item x="2"/>
        <item x="4"/>
        <item x="5"/>
        <item x="6"/>
        <item x="7"/>
        <item x="8"/>
        <item x="9"/>
        <item x="10"/>
        <item x="11"/>
        <item x="13"/>
        <item x="12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m="1" x="52"/>
        <item x="29"/>
        <item x="30"/>
        <item x="28"/>
        <item x="31"/>
        <item x="32"/>
      </items>
    </pivotField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</pivotFields>
  <rowFields count="3">
    <field x="5"/>
    <field x="0"/>
    <field x="1"/>
  </rowFields>
  <rowItems count="43">
    <i>
      <x/>
      <x v="7"/>
      <x v="4"/>
    </i>
    <i r="1">
      <x v="19"/>
      <x v="20"/>
    </i>
    <i r="1">
      <x v="20"/>
      <x v="10"/>
    </i>
    <i r="2">
      <x v="21"/>
    </i>
    <i r="2">
      <x v="22"/>
    </i>
    <i r="1">
      <x v="21"/>
      <x v="10"/>
    </i>
    <i r="2">
      <x v="23"/>
    </i>
    <i r="2">
      <x v="24"/>
    </i>
    <i r="2">
      <x v="25"/>
    </i>
    <i r="1">
      <x v="22"/>
      <x v="26"/>
    </i>
    <i r="1">
      <x v="23"/>
      <x v="27"/>
    </i>
    <i r="1">
      <x v="24"/>
      <x v="28"/>
    </i>
    <i r="1">
      <x v="25"/>
      <x v="10"/>
    </i>
    <i r="2">
      <x v="29"/>
    </i>
    <i r="1">
      <x v="26"/>
      <x v="30"/>
    </i>
    <i r="1">
      <x v="27"/>
      <x v="10"/>
    </i>
    <i r="2">
      <x v="32"/>
    </i>
    <i r="1">
      <x v="28"/>
      <x v="31"/>
    </i>
    <i r="1">
      <x v="29"/>
      <x v="33"/>
    </i>
    <i r="1">
      <x v="30"/>
      <x v="34"/>
    </i>
    <i r="1">
      <x v="31"/>
      <x v="35"/>
    </i>
    <i r="1">
      <x v="32"/>
      <x v="10"/>
    </i>
    <i r="1">
      <x v="33"/>
      <x v="36"/>
    </i>
    <i r="1">
      <x v="34"/>
      <x v="37"/>
    </i>
    <i r="1">
      <x v="35"/>
      <x v="38"/>
    </i>
    <i r="1">
      <x v="36"/>
      <x v="10"/>
    </i>
    <i r="1">
      <x v="37"/>
      <x v="39"/>
    </i>
    <i r="1">
      <x v="38"/>
      <x v="40"/>
    </i>
    <i r="1">
      <x v="39"/>
      <x v="41"/>
    </i>
    <i r="1">
      <x v="40"/>
      <x v="42"/>
    </i>
    <i r="1">
      <x v="41"/>
      <x v="43"/>
    </i>
    <i r="1">
      <x v="42"/>
      <x v="44"/>
    </i>
    <i r="1">
      <x v="43"/>
      <x v="45"/>
    </i>
    <i r="1">
      <x v="44"/>
      <x v="46"/>
    </i>
    <i r="1">
      <x v="45"/>
      <x v="50"/>
    </i>
    <i r="1">
      <x v="46"/>
      <x v="48"/>
    </i>
    <i r="1">
      <x v="47"/>
      <x v="49"/>
    </i>
    <i r="1">
      <x v="48"/>
      <x v="51"/>
    </i>
    <i r="1">
      <x v="49"/>
      <x v="52"/>
    </i>
    <i t="default">
      <x/>
    </i>
    <i>
      <x v="1"/>
      <x v="7"/>
      <x v="4"/>
    </i>
    <i t="default">
      <x v="1"/>
    </i>
    <i t="grand">
      <x/>
    </i>
  </rowItems>
  <colItems count="1">
    <i/>
  </colItems>
  <dataFields count="1">
    <dataField name="На уставную деятельность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mc:Ignorable="x14ac xr xr2" xr:uid="{00000000-0001-0000-0000-000000000000}">
  <dimension ref="A1:I234"/>
  <sheetViews>
    <sheetView workbookViewId="0"/>
  </sheetViews>
  <sheetFormatPr defaultRowHeight="12.75" x14ac:dyDescent="0.15"/>
  <cols>
    <col min="1" max="1" width="20.42578125" customWidth="1"/>
    <col min="2" max="2" width="14.85546875" customWidth="1"/>
    <col min="3" max="3" width="50.28515625" customWidth="1"/>
    <col min="4" max="4" width="15.42578125" customWidth="1"/>
    <col min="5" max="5" width="15.85546875" customWidth="1"/>
    <col min="6" max="6" width="15.28515625" customWidth="1"/>
    <col min="7" max="7" width="12" customWidth="1"/>
    <col min="8" max="8" width="12.7109375" customWidth="1"/>
    <col min="9" max="9" width="10.5703125" customWidth="1"/>
  </cols>
  <sheetData>
    <row r="1" spans="3:7" x14ac:dyDescent="0.15">
      <c r="D1" s="1" t="s">
        <v>0</v>
      </c>
      <c r="E1" s="1" t="s">
        <v>1</v>
      </c>
      <c r="F1" s="1" t="s">
        <v>2</v>
      </c>
    </row>
    <row r="2" spans="3:7" x14ac:dyDescent="0.15">
      <c r="C2" t="s">
        <v>20</v>
      </c>
      <c r="D2" s="2">
        <v>138000</v>
      </c>
      <c r="E2" s="2">
        <v>7434353.2199999997</v>
      </c>
      <c r="F2" s="3">
        <f>-7296353.22+109589+20+476025+64890.71-814100+47545.86+213500+1111383.57</f>
        <v>-6087499.0799999991</v>
      </c>
      <c r="G2" s="85"/>
    </row>
    <row r="3" spans="3:7" x14ac:dyDescent="0.15">
      <c r="C3" t="s">
        <v>29</v>
      </c>
      <c r="D3" s="2">
        <f>70061+39528</f>
        <v>109589</v>
      </c>
      <c r="E3" s="2">
        <f>GETPIVOTDATA("Сумма",$A$32,"Назначение платежа","Даша Попова")+35273.5+39528</f>
        <v>109589</v>
      </c>
      <c r="F3" s="3">
        <f t="shared" ref="F3:F8" si="0">D3-E3</f>
        <v>0</v>
      </c>
    </row>
    <row r="4" spans="3:7" x14ac:dyDescent="0.15">
      <c r="C4" t="s">
        <v>32</v>
      </c>
      <c r="D4" s="2">
        <v>90000</v>
      </c>
      <c r="E4" s="2">
        <f>GETPIVOTDATA("Сумма",$A$32,"Назначение платежа","Катя Рослова")+20</f>
        <v>90000</v>
      </c>
      <c r="F4" s="3">
        <f t="shared" si="0"/>
        <v>0</v>
      </c>
    </row>
    <row r="5" spans="3:7" x14ac:dyDescent="0.15">
      <c r="C5" t="s">
        <v>33</v>
      </c>
      <c r="D5" s="2">
        <f>239000*2</f>
        <v>478000</v>
      </c>
      <c r="E5" s="2">
        <f>GETPIVOTDATA("Сумма",$A$32,"Назначение платежа","Вика Петрова")+476025</f>
        <v>478000</v>
      </c>
      <c r="F5" s="3">
        <f t="shared" si="0"/>
        <v>0</v>
      </c>
    </row>
    <row r="6" spans="3:7" x14ac:dyDescent="0.15">
      <c r="C6" t="s">
        <v>43</v>
      </c>
      <c r="D6" s="2">
        <v>140000</v>
      </c>
      <c r="E6" s="2">
        <f>GETPIVOTDATA("Сумма",$A$32,"Назначение платежа","Лиза Кудряшова")+64890.71-1111.11</f>
        <v>140000</v>
      </c>
      <c r="F6" s="3">
        <f>D6-E6</f>
        <v>0</v>
      </c>
    </row>
    <row r="7" spans="3:7" x14ac:dyDescent="0.15">
      <c r="C7" t="s">
        <v>46</v>
      </c>
      <c r="D7" s="2">
        <v>200000</v>
      </c>
      <c r="E7" s="2">
        <f>GETPIVOTDATA("Сумма",$A$32,"Назначение платежа","Настя Степанова")+47545.86</f>
        <v>200000</v>
      </c>
      <c r="F7" s="3">
        <f t="shared" si="0"/>
        <v>0</v>
      </c>
    </row>
    <row r="8" spans="3:7" x14ac:dyDescent="0.15">
      <c r="C8" t="s">
        <v>54</v>
      </c>
      <c r="D8" s="2">
        <v>215000</v>
      </c>
      <c r="E8" s="2">
        <f>GETPIVOTDATA("Сумма",$A$32,"Назначение платежа","Николь Леонтьева")+213500</f>
        <v>215000</v>
      </c>
      <c r="F8" s="3">
        <f t="shared" si="0"/>
        <v>0</v>
      </c>
    </row>
    <row r="9" spans="3:7" x14ac:dyDescent="0.15">
      <c r="C9" t="s">
        <v>77</v>
      </c>
      <c r="D9" s="2">
        <v>1272130</v>
      </c>
      <c r="E9" s="2">
        <f>1111.11+GETPIVOTDATA("Сумма",$A$32,"Назначение платежа","Алина Ли")+1111383.57-927.83-70.1</f>
        <v>1272130</v>
      </c>
      <c r="F9" s="3">
        <f t="shared" ref="F9:F17" si="1">D9-E9</f>
        <v>0</v>
      </c>
    </row>
    <row r="10" spans="3:7" x14ac:dyDescent="0.15">
      <c r="C10" t="s">
        <v>91</v>
      </c>
      <c r="D10" s="2">
        <v>130000</v>
      </c>
      <c r="E10" s="2">
        <f>GETPIVOTDATA("Сумма",$A$32,"Назначение платежа","Маша Матюшичева")</f>
        <v>130000</v>
      </c>
      <c r="F10" s="3">
        <f t="shared" si="1"/>
        <v>0</v>
      </c>
    </row>
    <row r="11" spans="3:7" x14ac:dyDescent="0.15">
      <c r="C11" t="s">
        <v>120</v>
      </c>
      <c r="D11" s="2">
        <v>126000</v>
      </c>
      <c r="E11" s="2">
        <f>997.93+GETPIVOTDATA("Сумма",$A$32,"Назначение платежа","Полина Валеева")-2872.93</f>
        <v>126000</v>
      </c>
      <c r="F11" s="3">
        <f t="shared" si="1"/>
        <v>0</v>
      </c>
    </row>
    <row r="12" spans="3:7" x14ac:dyDescent="0.15">
      <c r="C12" t="s">
        <v>121</v>
      </c>
      <c r="D12" s="2">
        <v>20000</v>
      </c>
      <c r="E12" s="2">
        <f>GETPIVOTDATA("Сумма",$A$32,"Назначение платежа","Артур Высоцкий")+2872.93-340773.27</f>
        <v>20000</v>
      </c>
      <c r="F12" s="3">
        <f t="shared" si="1"/>
        <v>0</v>
      </c>
    </row>
    <row r="13" spans="3:7" x14ac:dyDescent="0.15">
      <c r="C13" t="s">
        <v>126</v>
      </c>
      <c r="D13" s="2">
        <v>132000</v>
      </c>
      <c r="E13" s="2">
        <f>GETPIVOTDATA("Сумма",$A$32,"Назначение платежа","Вика Метель")+42000</f>
        <v>132000</v>
      </c>
      <c r="F13" s="3">
        <f t="shared" si="1"/>
        <v>0</v>
      </c>
    </row>
    <row r="14" spans="3:7" x14ac:dyDescent="0.15">
      <c r="C14" t="s">
        <v>122</v>
      </c>
      <c r="D14" s="2">
        <v>200000</v>
      </c>
      <c r="E14" s="2">
        <v>200000</v>
      </c>
      <c r="F14" s="3">
        <f t="shared" si="1"/>
        <v>0</v>
      </c>
    </row>
    <row r="15" spans="3:7" x14ac:dyDescent="0.15">
      <c r="C15" t="s">
        <v>129</v>
      </c>
      <c r="D15" s="2">
        <v>15750</v>
      </c>
      <c r="E15" s="2">
        <v>15750</v>
      </c>
      <c r="F15" s="3">
        <f t="shared" si="1"/>
        <v>0</v>
      </c>
    </row>
    <row r="16" spans="3:7" x14ac:dyDescent="0.15">
      <c r="C16" t="s">
        <v>127</v>
      </c>
      <c r="D16" s="2">
        <v>130000</v>
      </c>
      <c r="E16" s="2">
        <f>83023+GETPIVOTDATA("Сумма",$A$32,"Назначение платежа","Кристина Комар")+158.8</f>
        <v>130000</v>
      </c>
      <c r="F16" s="3">
        <f t="shared" si="1"/>
        <v>0</v>
      </c>
    </row>
    <row r="17" spans="1:7" x14ac:dyDescent="0.15">
      <c r="C17" t="s">
        <v>128</v>
      </c>
      <c r="D17" s="2">
        <v>40000</v>
      </c>
      <c r="E17" s="2">
        <f>GETPIVOTDATA("Сумма",$A$32,"Назначение платежа","Евгений Соколов")-62084-158.8-20717.52</f>
        <v>40000</v>
      </c>
      <c r="F17" s="3">
        <f t="shared" si="1"/>
        <v>0</v>
      </c>
    </row>
    <row r="18" spans="1:7" x14ac:dyDescent="0.15">
      <c r="C18" t="s">
        <v>134</v>
      </c>
      <c r="D18" s="2">
        <v>162384</v>
      </c>
      <c r="E18" s="2">
        <f>GETPIVOTDATA("Сумма",$A$32,"Назначение платежа","Виталий Дятчин")+62084</f>
        <v>162384</v>
      </c>
      <c r="F18" s="3">
        <f t="shared" ref="F18:F26" si="2">D18-E18</f>
        <v>0</v>
      </c>
    </row>
    <row r="19" spans="1:7" x14ac:dyDescent="0.15">
      <c r="C19" t="s">
        <v>147</v>
      </c>
      <c r="D19" s="2">
        <v>80000</v>
      </c>
      <c r="E19" s="2">
        <f>20717.52+GETPIVOTDATA("Сумма",$A$32,"Назначение платежа","Владислав Хохленко 2 сбор")+16400+200-2577.99</f>
        <v>80000</v>
      </c>
      <c r="F19" s="3">
        <f>D19-E19</f>
        <v>0</v>
      </c>
    </row>
    <row r="20" spans="1:7" x14ac:dyDescent="0.15">
      <c r="C20" t="s">
        <v>174</v>
      </c>
      <c r="D20" s="2">
        <v>154000</v>
      </c>
      <c r="E20" s="2">
        <f>GETPIVOTDATA("Сумма",$A$32,"Назначение платежа","Виктория Воробьева")+2577.99-38374.99</f>
        <v>154000</v>
      </c>
      <c r="F20" s="3">
        <f t="shared" si="2"/>
        <v>0</v>
      </c>
    </row>
    <row r="21" spans="1:7" x14ac:dyDescent="0.15">
      <c r="C21" t="s">
        <v>172</v>
      </c>
      <c r="D21" s="2">
        <v>20000</v>
      </c>
      <c r="E21" s="2">
        <f>GETPIVOTDATA("Сумма",$A$32,"Назначение платежа","Полина Валеева 2 сбор")-16400</f>
        <v>20000</v>
      </c>
      <c r="F21" s="3">
        <f t="shared" si="2"/>
        <v>0</v>
      </c>
    </row>
    <row r="22" spans="1:7" x14ac:dyDescent="0.15">
      <c r="C22" t="s">
        <v>201</v>
      </c>
      <c r="D22" s="2">
        <v>86000</v>
      </c>
      <c r="E22" s="2">
        <f>GETPIVOTDATA("Сумма",$A$32,"Назначение платежа","Полина Трубицина")+38374.99-34830-43244.99</f>
        <v>86000</v>
      </c>
      <c r="F22" s="3">
        <f t="shared" si="2"/>
        <v>0</v>
      </c>
    </row>
    <row r="23" spans="1:7" x14ac:dyDescent="0.15">
      <c r="C23" t="s">
        <v>202</v>
      </c>
      <c r="D23" s="2">
        <v>57990</v>
      </c>
      <c r="E23" s="2">
        <f>GETPIVOTDATA("Сумма",$A$32,"Назначение платежа","Даша Девиченская")+34830</f>
        <v>57990</v>
      </c>
      <c r="F23" s="3">
        <f t="shared" si="2"/>
        <v>0</v>
      </c>
    </row>
    <row r="24" spans="1:7" x14ac:dyDescent="0.15">
      <c r="C24" t="s">
        <v>228</v>
      </c>
      <c r="D24" s="2">
        <v>45000</v>
      </c>
      <c r="E24" s="2">
        <f>GETPIVOTDATA("Сумма",$A$32,"Назначение платежа","Лиля Пономарева")-200</f>
        <v>45000</v>
      </c>
      <c r="F24" s="3">
        <f t="shared" si="2"/>
        <v>0</v>
      </c>
    </row>
    <row r="25" spans="1:7" x14ac:dyDescent="0.15">
      <c r="C25" t="s">
        <v>229</v>
      </c>
      <c r="D25" s="2">
        <v>90000</v>
      </c>
      <c r="E25" s="2">
        <f>GETPIVOTDATA("Сумма",$A$32,"Назначение платежа","Настя Пушкина")+43244.99-3594.99</f>
        <v>89999.999999999985</v>
      </c>
      <c r="F25" s="3">
        <f t="shared" si="2"/>
        <v>0</v>
      </c>
    </row>
    <row r="26" spans="1:7" x14ac:dyDescent="0.15">
      <c r="C26" t="s">
        <v>232</v>
      </c>
      <c r="D26" s="2">
        <v>36300</v>
      </c>
      <c r="E26" s="2">
        <f>GETPIVOTDATA("Сумма",$A$32,"Назначение платежа","Катя Рослова 2 сбор")+3594.99-244.99</f>
        <v>36300</v>
      </c>
      <c r="F26" s="3">
        <f t="shared" si="2"/>
        <v>0</v>
      </c>
    </row>
    <row r="27" spans="1:7" x14ac:dyDescent="0.15">
      <c r="C27" t="s">
        <v>258</v>
      </c>
      <c r="D27" s="2">
        <v>8325</v>
      </c>
      <c r="E27" s="2">
        <f>GETPIVOTDATA("Сумма",$A$32,"Назначение платежа","Шевченко Матвей")+244.99</f>
        <v>6719589.5600000005</v>
      </c>
      <c r="F27" s="3">
        <f>D27-E27</f>
        <v>-6711264.5600000005</v>
      </c>
    </row>
    <row r="29" spans="1:7" ht="27" customHeight="1" x14ac:dyDescent="0.15">
      <c r="C29" s="105" t="s">
        <v>3</v>
      </c>
      <c r="D29" s="105"/>
      <c r="E29" s="105"/>
      <c r="F29" s="105"/>
    </row>
    <row r="32" spans="1:7" x14ac:dyDescent="0.15">
      <c r="A32" s="93" t="s">
        <v>4</v>
      </c>
      <c r="B32" s="94"/>
      <c r="C32" s="94"/>
      <c r="D32" s="94"/>
      <c r="E32" s="94"/>
      <c r="F32" s="94"/>
      <c r="G32" s="95"/>
    </row>
    <row r="33" spans="1:9" x14ac:dyDescent="0.15">
      <c r="A33" s="93" t="s">
        <v>5</v>
      </c>
      <c r="B33" s="93" t="s">
        <v>6</v>
      </c>
      <c r="C33" s="93" t="s">
        <v>7</v>
      </c>
      <c r="D33" s="93" t="s">
        <v>8</v>
      </c>
      <c r="E33" s="93" t="s">
        <v>9</v>
      </c>
      <c r="F33" s="93" t="s">
        <v>19</v>
      </c>
      <c r="G33" s="95" t="s">
        <v>14</v>
      </c>
    </row>
    <row r="34" spans="1:9" x14ac:dyDescent="0.15">
      <c r="A34" s="96" t="s">
        <v>10</v>
      </c>
      <c r="B34" s="96" t="s">
        <v>10</v>
      </c>
      <c r="C34" s="96" t="s">
        <v>10</v>
      </c>
      <c r="D34" s="96" t="s">
        <v>10</v>
      </c>
      <c r="E34" s="96" t="s">
        <v>10</v>
      </c>
      <c r="F34" s="94"/>
      <c r="G34" s="97"/>
    </row>
    <row r="35" spans="1:9" x14ac:dyDescent="0.15">
      <c r="A35" s="96" t="s">
        <v>17</v>
      </c>
      <c r="B35" s="94"/>
      <c r="C35" s="94"/>
      <c r="D35" s="94"/>
      <c r="E35" s="94"/>
      <c r="F35" s="94"/>
      <c r="G35" s="97"/>
    </row>
    <row r="36" spans="1:9" x14ac:dyDescent="0.15">
      <c r="A36" s="96" t="s">
        <v>28</v>
      </c>
      <c r="B36" s="99">
        <v>42017</v>
      </c>
      <c r="C36" s="96" t="s">
        <v>21</v>
      </c>
      <c r="D36" s="96" t="s">
        <v>22</v>
      </c>
      <c r="E36" s="96" t="s">
        <v>12</v>
      </c>
      <c r="F36" s="96">
        <v>30000</v>
      </c>
      <c r="G36" s="97">
        <v>30000</v>
      </c>
    </row>
    <row r="37" spans="1:9" x14ac:dyDescent="0.15">
      <c r="A37" s="98"/>
      <c r="B37" s="99">
        <v>42018</v>
      </c>
      <c r="C37" s="96" t="s">
        <v>11</v>
      </c>
      <c r="D37" s="96" t="s">
        <v>10</v>
      </c>
      <c r="E37" s="96" t="s">
        <v>10</v>
      </c>
      <c r="F37" s="94"/>
      <c r="G37" s="97">
        <v>487.5</v>
      </c>
    </row>
    <row r="38" spans="1:9" x14ac:dyDescent="0.15">
      <c r="A38" s="98"/>
      <c r="B38" s="99">
        <v>42019</v>
      </c>
      <c r="C38" s="96" t="s">
        <v>40</v>
      </c>
      <c r="D38" s="96" t="s">
        <v>10</v>
      </c>
      <c r="E38" s="96" t="s">
        <v>10</v>
      </c>
      <c r="F38" s="94"/>
      <c r="G38" s="97">
        <v>4300</v>
      </c>
    </row>
    <row r="39" spans="1:9" x14ac:dyDescent="0.15">
      <c r="A39" s="96" t="s">
        <v>30</v>
      </c>
      <c r="B39" s="94"/>
      <c r="C39" s="94"/>
      <c r="D39" s="94"/>
      <c r="E39" s="94"/>
      <c r="F39" s="94"/>
      <c r="G39" s="97">
        <v>34787.5</v>
      </c>
      <c r="I39" s="4"/>
    </row>
    <row r="40" spans="1:9" x14ac:dyDescent="0.15">
      <c r="A40" s="96" t="s">
        <v>34</v>
      </c>
      <c r="B40" s="99">
        <v>42023</v>
      </c>
      <c r="C40" s="96" t="s">
        <v>26</v>
      </c>
      <c r="D40" s="96" t="s">
        <v>27</v>
      </c>
      <c r="E40" s="96" t="s">
        <v>10</v>
      </c>
      <c r="F40" s="94"/>
      <c r="G40" s="97">
        <v>1000</v>
      </c>
      <c r="I40" s="4"/>
    </row>
    <row r="41" spans="1:9" x14ac:dyDescent="0.15">
      <c r="A41" s="98"/>
      <c r="B41" s="98"/>
      <c r="C41" s="96" t="s">
        <v>40</v>
      </c>
      <c r="D41" s="96" t="s">
        <v>10</v>
      </c>
      <c r="E41" s="96" t="s">
        <v>10</v>
      </c>
      <c r="F41" s="94"/>
      <c r="G41" s="97">
        <v>78000</v>
      </c>
      <c r="I41" s="4"/>
    </row>
    <row r="42" spans="1:9" x14ac:dyDescent="0.15">
      <c r="A42" s="98"/>
      <c r="B42" s="99">
        <v>42019</v>
      </c>
      <c r="C42" s="96" t="s">
        <v>40</v>
      </c>
      <c r="D42" s="96" t="s">
        <v>10</v>
      </c>
      <c r="E42" s="96" t="s">
        <v>10</v>
      </c>
      <c r="F42" s="94"/>
      <c r="G42" s="97">
        <v>10980</v>
      </c>
    </row>
    <row r="43" spans="1:9" x14ac:dyDescent="0.15">
      <c r="A43" s="96" t="s">
        <v>38</v>
      </c>
      <c r="B43" s="94"/>
      <c r="C43" s="94"/>
      <c r="D43" s="94"/>
      <c r="E43" s="94"/>
      <c r="F43" s="94"/>
      <c r="G43" s="97">
        <v>89980</v>
      </c>
    </row>
    <row r="44" spans="1:9" x14ac:dyDescent="0.15">
      <c r="A44" s="96" t="s">
        <v>41</v>
      </c>
      <c r="B44" s="99">
        <v>42027</v>
      </c>
      <c r="C44" s="96" t="s">
        <v>11</v>
      </c>
      <c r="D44" s="96" t="s">
        <v>10</v>
      </c>
      <c r="E44" s="96" t="s">
        <v>10</v>
      </c>
      <c r="F44" s="94"/>
      <c r="G44" s="97">
        <v>975</v>
      </c>
    </row>
    <row r="45" spans="1:9" x14ac:dyDescent="0.15">
      <c r="A45" s="98"/>
      <c r="B45" s="99">
        <v>42030</v>
      </c>
      <c r="C45" s="96" t="s">
        <v>35</v>
      </c>
      <c r="D45" s="96" t="s">
        <v>10</v>
      </c>
      <c r="E45" s="96" t="s">
        <v>10</v>
      </c>
      <c r="F45" s="94"/>
      <c r="G45" s="97">
        <v>500</v>
      </c>
    </row>
    <row r="46" spans="1:9" x14ac:dyDescent="0.15">
      <c r="A46" s="98"/>
      <c r="B46" s="99">
        <v>42031</v>
      </c>
      <c r="C46" s="96" t="s">
        <v>35</v>
      </c>
      <c r="D46" s="96" t="s">
        <v>10</v>
      </c>
      <c r="E46" s="96" t="s">
        <v>10</v>
      </c>
      <c r="F46" s="94"/>
      <c r="G46" s="97">
        <v>500</v>
      </c>
    </row>
    <row r="47" spans="1:9" x14ac:dyDescent="0.15">
      <c r="A47" s="96" t="s">
        <v>42</v>
      </c>
      <c r="B47" s="94"/>
      <c r="C47" s="94"/>
      <c r="D47" s="94"/>
      <c r="E47" s="94"/>
      <c r="F47" s="94"/>
      <c r="G47" s="97">
        <v>1975</v>
      </c>
    </row>
    <row r="48" spans="1:9" x14ac:dyDescent="0.15">
      <c r="A48" s="96" t="s">
        <v>44</v>
      </c>
      <c r="B48" s="99">
        <v>42045</v>
      </c>
      <c r="C48" s="96" t="s">
        <v>11</v>
      </c>
      <c r="D48" s="96" t="s">
        <v>10</v>
      </c>
      <c r="E48" s="96" t="s">
        <v>10</v>
      </c>
      <c r="F48" s="94"/>
      <c r="G48" s="97">
        <v>195</v>
      </c>
    </row>
    <row r="49" spans="1:7" x14ac:dyDescent="0.15">
      <c r="A49" s="98"/>
      <c r="B49" s="99">
        <v>42037</v>
      </c>
      <c r="C49" s="96" t="s">
        <v>40</v>
      </c>
      <c r="D49" s="96" t="s">
        <v>10</v>
      </c>
      <c r="E49" s="96" t="s">
        <v>10</v>
      </c>
      <c r="F49" s="94"/>
      <c r="G49" s="97">
        <v>6291</v>
      </c>
    </row>
    <row r="50" spans="1:7" x14ac:dyDescent="0.15">
      <c r="A50" s="98"/>
      <c r="B50" s="99">
        <v>42051</v>
      </c>
      <c r="C50" s="96" t="s">
        <v>47</v>
      </c>
      <c r="D50" s="96" t="s">
        <v>10</v>
      </c>
      <c r="E50" s="96" t="s">
        <v>10</v>
      </c>
      <c r="F50" s="94"/>
      <c r="G50" s="97">
        <v>800</v>
      </c>
    </row>
    <row r="51" spans="1:7" x14ac:dyDescent="0.15">
      <c r="A51" s="98"/>
      <c r="B51" s="99">
        <v>42053</v>
      </c>
      <c r="C51" s="96" t="s">
        <v>48</v>
      </c>
      <c r="D51" s="96" t="s">
        <v>10</v>
      </c>
      <c r="E51" s="96" t="s">
        <v>10</v>
      </c>
      <c r="F51" s="94"/>
      <c r="G51" s="97">
        <v>7292.04</v>
      </c>
    </row>
    <row r="52" spans="1:7" x14ac:dyDescent="0.15">
      <c r="A52" s="98"/>
      <c r="B52" s="99">
        <v>42060</v>
      </c>
      <c r="C52" s="96" t="s">
        <v>40</v>
      </c>
      <c r="D52" s="96" t="s">
        <v>10</v>
      </c>
      <c r="E52" s="96" t="s">
        <v>10</v>
      </c>
      <c r="F52" s="94"/>
      <c r="G52" s="97">
        <v>38763.75</v>
      </c>
    </row>
    <row r="53" spans="1:7" x14ac:dyDescent="0.15">
      <c r="A53" s="98"/>
      <c r="B53" s="99">
        <v>42061</v>
      </c>
      <c r="C53" s="96" t="s">
        <v>11</v>
      </c>
      <c r="D53" s="96" t="s">
        <v>10</v>
      </c>
      <c r="E53" s="96" t="s">
        <v>10</v>
      </c>
      <c r="F53" s="94"/>
      <c r="G53" s="97">
        <v>1267.5</v>
      </c>
    </row>
    <row r="54" spans="1:7" x14ac:dyDescent="0.15">
      <c r="A54" s="98"/>
      <c r="B54" s="98"/>
      <c r="C54" s="96" t="s">
        <v>49</v>
      </c>
      <c r="D54" s="96" t="s">
        <v>10</v>
      </c>
      <c r="E54" s="96" t="s">
        <v>10</v>
      </c>
      <c r="F54" s="94"/>
      <c r="G54" s="97">
        <v>500</v>
      </c>
    </row>
    <row r="55" spans="1:7" x14ac:dyDescent="0.15">
      <c r="A55" s="98"/>
      <c r="B55" s="99">
        <v>42107</v>
      </c>
      <c r="C55" s="96" t="s">
        <v>73</v>
      </c>
      <c r="D55" s="96" t="s">
        <v>10</v>
      </c>
      <c r="E55" s="96" t="s">
        <v>10</v>
      </c>
      <c r="F55" s="94"/>
      <c r="G55" s="97">
        <v>21111.11</v>
      </c>
    </row>
    <row r="56" spans="1:7" x14ac:dyDescent="0.15">
      <c r="A56" s="96" t="s">
        <v>45</v>
      </c>
      <c r="B56" s="94"/>
      <c r="C56" s="94"/>
      <c r="D56" s="94"/>
      <c r="E56" s="94"/>
      <c r="F56" s="94"/>
      <c r="G56" s="97">
        <v>76220.399999999994</v>
      </c>
    </row>
    <row r="57" spans="1:7" x14ac:dyDescent="0.15">
      <c r="A57" s="96" t="s">
        <v>55</v>
      </c>
      <c r="B57" s="99">
        <v>42067</v>
      </c>
      <c r="C57" s="96" t="s">
        <v>11</v>
      </c>
      <c r="D57" s="96" t="s">
        <v>10</v>
      </c>
      <c r="E57" s="96" t="s">
        <v>10</v>
      </c>
      <c r="F57" s="94"/>
      <c r="G57" s="97">
        <v>585</v>
      </c>
    </row>
    <row r="58" spans="1:7" x14ac:dyDescent="0.15">
      <c r="A58" s="98"/>
      <c r="B58" s="99">
        <v>42074</v>
      </c>
      <c r="C58" s="96" t="s">
        <v>64</v>
      </c>
      <c r="D58" s="96" t="s">
        <v>65</v>
      </c>
      <c r="E58" s="96" t="s">
        <v>65</v>
      </c>
      <c r="F58" s="96">
        <v>500</v>
      </c>
      <c r="G58" s="97">
        <v>500</v>
      </c>
    </row>
    <row r="59" spans="1:7" x14ac:dyDescent="0.15">
      <c r="A59" s="98"/>
      <c r="B59" s="99">
        <v>42076</v>
      </c>
      <c r="C59" s="96" t="s">
        <v>57</v>
      </c>
      <c r="D59" s="96" t="s">
        <v>10</v>
      </c>
      <c r="E59" s="96" t="s">
        <v>10</v>
      </c>
      <c r="F59" s="94"/>
      <c r="G59" s="97">
        <v>125000</v>
      </c>
    </row>
    <row r="60" spans="1:7" x14ac:dyDescent="0.15">
      <c r="A60" s="98"/>
      <c r="B60" s="99">
        <v>42079</v>
      </c>
      <c r="C60" s="96" t="s">
        <v>58</v>
      </c>
      <c r="D60" s="96" t="s">
        <v>10</v>
      </c>
      <c r="E60" s="96" t="s">
        <v>10</v>
      </c>
      <c r="F60" s="94"/>
      <c r="G60" s="97">
        <v>24199.14</v>
      </c>
    </row>
    <row r="61" spans="1:7" x14ac:dyDescent="0.15">
      <c r="A61" s="98"/>
      <c r="B61" s="99">
        <v>42083</v>
      </c>
      <c r="C61" s="96" t="s">
        <v>11</v>
      </c>
      <c r="D61" s="96" t="s">
        <v>10</v>
      </c>
      <c r="E61" s="96" t="s">
        <v>10</v>
      </c>
      <c r="F61" s="94"/>
      <c r="G61" s="97">
        <v>975</v>
      </c>
    </row>
    <row r="62" spans="1:7" x14ac:dyDescent="0.15">
      <c r="A62" s="98"/>
      <c r="B62" s="99">
        <v>42086</v>
      </c>
      <c r="C62" s="96" t="s">
        <v>11</v>
      </c>
      <c r="D62" s="96" t="s">
        <v>10</v>
      </c>
      <c r="E62" s="96" t="s">
        <v>10</v>
      </c>
      <c r="F62" s="94"/>
      <c r="G62" s="97">
        <v>195</v>
      </c>
    </row>
    <row r="63" spans="1:7" x14ac:dyDescent="0.15">
      <c r="A63" s="98"/>
      <c r="B63" s="98"/>
      <c r="C63" s="96" t="s">
        <v>26</v>
      </c>
      <c r="D63" s="96" t="s">
        <v>27</v>
      </c>
      <c r="E63" s="96" t="s">
        <v>10</v>
      </c>
      <c r="F63" s="94"/>
      <c r="G63" s="97">
        <v>1000</v>
      </c>
    </row>
    <row r="64" spans="1:7" x14ac:dyDescent="0.15">
      <c r="A64" s="96" t="s">
        <v>59</v>
      </c>
      <c r="B64" s="94"/>
      <c r="C64" s="94"/>
      <c r="D64" s="94"/>
      <c r="E64" s="94"/>
      <c r="F64" s="94"/>
      <c r="G64" s="97">
        <v>152454.14000000001</v>
      </c>
    </row>
    <row r="65" spans="1:7" x14ac:dyDescent="0.15">
      <c r="A65" s="96" t="s">
        <v>56</v>
      </c>
      <c r="B65" s="99">
        <v>42069</v>
      </c>
      <c r="C65" s="96" t="s">
        <v>63</v>
      </c>
      <c r="D65" s="96" t="s">
        <v>61</v>
      </c>
      <c r="E65" s="96" t="s">
        <v>62</v>
      </c>
      <c r="F65" s="96">
        <v>1000</v>
      </c>
      <c r="G65" s="97">
        <v>1000</v>
      </c>
    </row>
    <row r="66" spans="1:7" x14ac:dyDescent="0.15">
      <c r="A66" s="98"/>
      <c r="B66" s="99">
        <v>42074</v>
      </c>
      <c r="C66" s="96" t="s">
        <v>64</v>
      </c>
      <c r="D66" s="96" t="s">
        <v>65</v>
      </c>
      <c r="E66" s="96" t="s">
        <v>65</v>
      </c>
      <c r="F66" s="96">
        <v>500</v>
      </c>
      <c r="G66" s="97">
        <v>500</v>
      </c>
    </row>
    <row r="67" spans="1:7" x14ac:dyDescent="0.15">
      <c r="A67" s="96" t="s">
        <v>60</v>
      </c>
      <c r="B67" s="94"/>
      <c r="C67" s="94"/>
      <c r="D67" s="94"/>
      <c r="E67" s="94"/>
      <c r="F67" s="94"/>
      <c r="G67" s="97">
        <v>1500</v>
      </c>
    </row>
    <row r="68" spans="1:7" x14ac:dyDescent="0.15">
      <c r="A68" s="96" t="s">
        <v>69</v>
      </c>
      <c r="B68" s="99">
        <v>42093</v>
      </c>
      <c r="C68" s="96" t="s">
        <v>68</v>
      </c>
      <c r="D68" s="96" t="s">
        <v>10</v>
      </c>
      <c r="E68" s="96" t="s">
        <v>10</v>
      </c>
      <c r="F68" s="94"/>
      <c r="G68" s="97">
        <v>1100692</v>
      </c>
    </row>
    <row r="69" spans="1:7" x14ac:dyDescent="0.15">
      <c r="A69" s="96" t="s">
        <v>72</v>
      </c>
      <c r="B69" s="94"/>
      <c r="C69" s="94"/>
      <c r="D69" s="94"/>
      <c r="E69" s="94"/>
      <c r="F69" s="94"/>
      <c r="G69" s="97">
        <v>1100692</v>
      </c>
    </row>
    <row r="70" spans="1:7" x14ac:dyDescent="0.15">
      <c r="A70" s="96" t="s">
        <v>75</v>
      </c>
      <c r="B70" s="99">
        <v>42107</v>
      </c>
      <c r="C70" s="96" t="s">
        <v>11</v>
      </c>
      <c r="D70" s="96" t="s">
        <v>10</v>
      </c>
      <c r="E70" s="96" t="s">
        <v>10</v>
      </c>
      <c r="F70" s="94"/>
      <c r="G70" s="97">
        <v>4875</v>
      </c>
    </row>
    <row r="71" spans="1:7" x14ac:dyDescent="0.15">
      <c r="A71" s="98"/>
      <c r="B71" s="99">
        <v>42108</v>
      </c>
      <c r="C71" s="96" t="s">
        <v>11</v>
      </c>
      <c r="D71" s="96" t="s">
        <v>10</v>
      </c>
      <c r="E71" s="96" t="s">
        <v>10</v>
      </c>
      <c r="F71" s="94"/>
      <c r="G71" s="97">
        <v>1950</v>
      </c>
    </row>
    <row r="72" spans="1:7" x14ac:dyDescent="0.15">
      <c r="A72" s="98"/>
      <c r="B72" s="99">
        <v>42109</v>
      </c>
      <c r="C72" s="96" t="s">
        <v>11</v>
      </c>
      <c r="D72" s="96" t="s">
        <v>10</v>
      </c>
      <c r="E72" s="96" t="s">
        <v>10</v>
      </c>
      <c r="F72" s="94"/>
      <c r="G72" s="97">
        <v>292.5</v>
      </c>
    </row>
    <row r="73" spans="1:7" x14ac:dyDescent="0.15">
      <c r="A73" s="98"/>
      <c r="B73" s="99">
        <v>42114</v>
      </c>
      <c r="C73" s="96" t="s">
        <v>74</v>
      </c>
      <c r="D73" s="96" t="s">
        <v>10</v>
      </c>
      <c r="E73" s="96" t="s">
        <v>10</v>
      </c>
      <c r="F73" s="94"/>
      <c r="G73" s="97">
        <v>12000</v>
      </c>
    </row>
    <row r="74" spans="1:7" x14ac:dyDescent="0.15">
      <c r="A74" s="98"/>
      <c r="B74" s="99">
        <v>42121</v>
      </c>
      <c r="C74" s="96" t="s">
        <v>76</v>
      </c>
      <c r="D74" s="96" t="s">
        <v>10</v>
      </c>
      <c r="E74" s="96" t="s">
        <v>10</v>
      </c>
      <c r="F74" s="94"/>
      <c r="G74" s="97">
        <v>100000</v>
      </c>
    </row>
    <row r="75" spans="1:7" x14ac:dyDescent="0.15">
      <c r="A75" s="98"/>
      <c r="B75" s="99">
        <v>42131</v>
      </c>
      <c r="C75" s="96" t="s">
        <v>11</v>
      </c>
      <c r="D75" s="96" t="s">
        <v>10</v>
      </c>
      <c r="E75" s="96" t="s">
        <v>10</v>
      </c>
      <c r="F75" s="94"/>
      <c r="G75" s="97">
        <v>243.75</v>
      </c>
    </row>
    <row r="76" spans="1:7" x14ac:dyDescent="0.15">
      <c r="A76" s="98"/>
      <c r="B76" s="98"/>
      <c r="C76" s="96" t="s">
        <v>26</v>
      </c>
      <c r="D76" s="96" t="s">
        <v>27</v>
      </c>
      <c r="E76" s="96" t="s">
        <v>10</v>
      </c>
      <c r="F76" s="94"/>
      <c r="G76" s="97">
        <v>1000</v>
      </c>
    </row>
    <row r="77" spans="1:7" x14ac:dyDescent="0.15">
      <c r="A77" s="98"/>
      <c r="B77" s="99">
        <v>42132</v>
      </c>
      <c r="C77" s="96" t="s">
        <v>80</v>
      </c>
      <c r="D77" s="96" t="s">
        <v>10</v>
      </c>
      <c r="E77" s="96" t="s">
        <v>10</v>
      </c>
      <c r="F77" s="94"/>
      <c r="G77" s="97">
        <v>487.5</v>
      </c>
    </row>
    <row r="78" spans="1:7" x14ac:dyDescent="0.15">
      <c r="A78" s="98"/>
      <c r="B78" s="99">
        <v>42138</v>
      </c>
      <c r="C78" s="96" t="s">
        <v>80</v>
      </c>
      <c r="D78" s="96" t="s">
        <v>10</v>
      </c>
      <c r="E78" s="96" t="s">
        <v>10</v>
      </c>
      <c r="F78" s="94"/>
      <c r="G78" s="97">
        <v>48.75</v>
      </c>
    </row>
    <row r="79" spans="1:7" x14ac:dyDescent="0.15">
      <c r="A79" s="98"/>
      <c r="B79" s="99">
        <v>42142</v>
      </c>
      <c r="C79" s="96" t="s">
        <v>80</v>
      </c>
      <c r="D79" s="96" t="s">
        <v>10</v>
      </c>
      <c r="E79" s="96" t="s">
        <v>10</v>
      </c>
      <c r="F79" s="94"/>
      <c r="G79" s="97">
        <v>1462.5</v>
      </c>
    </row>
    <row r="80" spans="1:7" x14ac:dyDescent="0.15">
      <c r="A80" s="98"/>
      <c r="B80" s="99">
        <v>42146</v>
      </c>
      <c r="C80" s="96" t="s">
        <v>80</v>
      </c>
      <c r="D80" s="96" t="s">
        <v>10</v>
      </c>
      <c r="E80" s="96" t="s">
        <v>10</v>
      </c>
      <c r="F80" s="94"/>
      <c r="G80" s="97">
        <v>294.45</v>
      </c>
    </row>
    <row r="81" spans="1:7" x14ac:dyDescent="0.15">
      <c r="A81" s="98"/>
      <c r="B81" s="99">
        <v>42149</v>
      </c>
      <c r="C81" s="96" t="s">
        <v>82</v>
      </c>
      <c r="D81" s="96" t="s">
        <v>10</v>
      </c>
      <c r="E81" s="96" t="s">
        <v>10</v>
      </c>
      <c r="F81" s="94"/>
      <c r="G81" s="97">
        <v>10005.120000000001</v>
      </c>
    </row>
    <row r="82" spans="1:7" x14ac:dyDescent="0.15">
      <c r="A82" s="98"/>
      <c r="B82" s="99">
        <v>42153</v>
      </c>
      <c r="C82" s="96" t="s">
        <v>80</v>
      </c>
      <c r="D82" s="96" t="s">
        <v>10</v>
      </c>
      <c r="E82" s="96" t="s">
        <v>10</v>
      </c>
      <c r="F82" s="94"/>
      <c r="G82" s="97">
        <v>292.5</v>
      </c>
    </row>
    <row r="83" spans="1:7" x14ac:dyDescent="0.15">
      <c r="A83" s="98"/>
      <c r="B83" s="99">
        <v>42156</v>
      </c>
      <c r="C83" s="96" t="s">
        <v>85</v>
      </c>
      <c r="D83" s="96" t="s">
        <v>27</v>
      </c>
      <c r="E83" s="96" t="s">
        <v>10</v>
      </c>
      <c r="F83" s="94"/>
      <c r="G83" s="97">
        <v>1200</v>
      </c>
    </row>
    <row r="84" spans="1:7" x14ac:dyDescent="0.15">
      <c r="A84" s="98"/>
      <c r="B84" s="98"/>
      <c r="C84" s="96" t="s">
        <v>86</v>
      </c>
      <c r="D84" s="96" t="s">
        <v>10</v>
      </c>
      <c r="E84" s="96" t="s">
        <v>10</v>
      </c>
      <c r="F84" s="94"/>
      <c r="G84" s="97">
        <v>28.8</v>
      </c>
    </row>
    <row r="85" spans="1:7" x14ac:dyDescent="0.15">
      <c r="A85" s="98"/>
      <c r="B85" s="99">
        <v>42158</v>
      </c>
      <c r="C85" s="96" t="s">
        <v>80</v>
      </c>
      <c r="D85" s="96" t="s">
        <v>10</v>
      </c>
      <c r="E85" s="96" t="s">
        <v>10</v>
      </c>
      <c r="F85" s="94"/>
      <c r="G85" s="97">
        <v>294.45</v>
      </c>
    </row>
    <row r="86" spans="1:7" x14ac:dyDescent="0.15">
      <c r="A86" s="98"/>
      <c r="B86" s="99">
        <v>42165</v>
      </c>
      <c r="C86" s="96" t="s">
        <v>80</v>
      </c>
      <c r="D86" s="96" t="s">
        <v>10</v>
      </c>
      <c r="E86" s="96" t="s">
        <v>10</v>
      </c>
      <c r="F86" s="94"/>
      <c r="G86" s="97">
        <v>122.9</v>
      </c>
    </row>
    <row r="87" spans="1:7" x14ac:dyDescent="0.15">
      <c r="A87" s="98"/>
      <c r="B87" s="98"/>
      <c r="C87" s="96" t="s">
        <v>95</v>
      </c>
      <c r="D87" s="96" t="s">
        <v>27</v>
      </c>
      <c r="E87" s="96" t="s">
        <v>96</v>
      </c>
      <c r="F87" s="96">
        <v>16000</v>
      </c>
      <c r="G87" s="97">
        <v>16000</v>
      </c>
    </row>
    <row r="88" spans="1:7" x14ac:dyDescent="0.15">
      <c r="A88" s="98"/>
      <c r="B88" s="99">
        <v>42170</v>
      </c>
      <c r="C88" s="96" t="s">
        <v>86</v>
      </c>
      <c r="D88" s="96" t="s">
        <v>10</v>
      </c>
      <c r="E88" s="96" t="s">
        <v>10</v>
      </c>
      <c r="F88" s="94"/>
      <c r="G88" s="97">
        <v>43.2</v>
      </c>
    </row>
    <row r="89" spans="1:7" x14ac:dyDescent="0.15">
      <c r="A89" s="98"/>
      <c r="B89" s="99">
        <v>42174</v>
      </c>
      <c r="C89" s="96" t="s">
        <v>80</v>
      </c>
      <c r="D89" s="96" t="s">
        <v>10</v>
      </c>
      <c r="E89" s="96" t="s">
        <v>10</v>
      </c>
      <c r="F89" s="94"/>
      <c r="G89" s="97">
        <v>682.5</v>
      </c>
    </row>
    <row r="90" spans="1:7" x14ac:dyDescent="0.15">
      <c r="A90" s="98"/>
      <c r="B90" s="99">
        <v>42177</v>
      </c>
      <c r="C90" s="96" t="s">
        <v>80</v>
      </c>
      <c r="D90" s="96" t="s">
        <v>10</v>
      </c>
      <c r="E90" s="96" t="s">
        <v>10</v>
      </c>
      <c r="F90" s="94"/>
      <c r="G90" s="97">
        <v>19.5</v>
      </c>
    </row>
    <row r="91" spans="1:7" x14ac:dyDescent="0.15">
      <c r="A91" s="98"/>
      <c r="B91" s="99">
        <v>42179</v>
      </c>
      <c r="C91" s="96" t="s">
        <v>80</v>
      </c>
      <c r="D91" s="96" t="s">
        <v>10</v>
      </c>
      <c r="E91" s="96" t="s">
        <v>10</v>
      </c>
      <c r="F91" s="94"/>
      <c r="G91" s="97">
        <v>390.65</v>
      </c>
    </row>
    <row r="92" spans="1:7" x14ac:dyDescent="0.15">
      <c r="A92" s="98"/>
      <c r="B92" s="98"/>
      <c r="C92" s="96" t="s">
        <v>102</v>
      </c>
      <c r="D92" s="96" t="s">
        <v>103</v>
      </c>
      <c r="E92" s="96" t="s">
        <v>104</v>
      </c>
      <c r="F92" s="96">
        <v>70.099999999999994</v>
      </c>
      <c r="G92" s="97">
        <v>70.099999999999994</v>
      </c>
    </row>
    <row r="93" spans="1:7" x14ac:dyDescent="0.15">
      <c r="A93" s="98"/>
      <c r="B93" s="99">
        <v>42181</v>
      </c>
      <c r="C93" s="96" t="s">
        <v>80</v>
      </c>
      <c r="D93" s="96" t="s">
        <v>10</v>
      </c>
      <c r="E93" s="96" t="s">
        <v>10</v>
      </c>
      <c r="F93" s="94"/>
      <c r="G93" s="97">
        <v>98.15</v>
      </c>
    </row>
    <row r="94" spans="1:7" x14ac:dyDescent="0.15">
      <c r="A94" s="98"/>
      <c r="B94" s="99">
        <v>42184</v>
      </c>
      <c r="C94" s="96" t="s">
        <v>80</v>
      </c>
      <c r="D94" s="96" t="s">
        <v>10</v>
      </c>
      <c r="E94" s="96" t="s">
        <v>10</v>
      </c>
      <c r="F94" s="94"/>
      <c r="G94" s="97">
        <v>196.3</v>
      </c>
    </row>
    <row r="95" spans="1:7" x14ac:dyDescent="0.15">
      <c r="A95" s="98"/>
      <c r="B95" s="99">
        <v>42186</v>
      </c>
      <c r="C95" s="96" t="s">
        <v>80</v>
      </c>
      <c r="D95" s="96" t="s">
        <v>10</v>
      </c>
      <c r="E95" s="96" t="s">
        <v>10</v>
      </c>
      <c r="F95" s="94"/>
      <c r="G95" s="97">
        <v>96</v>
      </c>
    </row>
    <row r="96" spans="1:7" x14ac:dyDescent="0.15">
      <c r="A96" s="98"/>
      <c r="B96" s="99">
        <v>42188</v>
      </c>
      <c r="C96" s="96" t="s">
        <v>100</v>
      </c>
      <c r="D96" s="96" t="s">
        <v>10</v>
      </c>
      <c r="E96" s="96" t="s">
        <v>10</v>
      </c>
      <c r="F96" s="94"/>
      <c r="G96" s="97">
        <v>6438.63</v>
      </c>
    </row>
    <row r="97" spans="1:7" x14ac:dyDescent="0.15">
      <c r="A97" s="98"/>
      <c r="B97" s="99">
        <v>42191</v>
      </c>
      <c r="C97" s="96" t="s">
        <v>26</v>
      </c>
      <c r="D97" s="96" t="s">
        <v>27</v>
      </c>
      <c r="E97" s="96" t="s">
        <v>101</v>
      </c>
      <c r="F97" s="96">
        <v>2000</v>
      </c>
      <c r="G97" s="97">
        <v>2000</v>
      </c>
    </row>
    <row r="98" spans="1:7" x14ac:dyDescent="0.15">
      <c r="A98" s="96" t="s">
        <v>78</v>
      </c>
      <c r="B98" s="94"/>
      <c r="C98" s="94"/>
      <c r="D98" s="94"/>
      <c r="E98" s="94"/>
      <c r="F98" s="94"/>
      <c r="G98" s="97">
        <v>160633.25</v>
      </c>
    </row>
    <row r="99" spans="1:7" x14ac:dyDescent="0.15">
      <c r="A99" s="96" t="s">
        <v>92</v>
      </c>
      <c r="B99" s="99">
        <v>42159</v>
      </c>
      <c r="C99" s="96" t="s">
        <v>88</v>
      </c>
      <c r="D99" s="96" t="s">
        <v>89</v>
      </c>
      <c r="E99" s="96" t="s">
        <v>90</v>
      </c>
      <c r="F99" s="96">
        <v>130000</v>
      </c>
      <c r="G99" s="97">
        <v>130000</v>
      </c>
    </row>
    <row r="100" spans="1:7" x14ac:dyDescent="0.15">
      <c r="A100" s="96" t="s">
        <v>93</v>
      </c>
      <c r="B100" s="94"/>
      <c r="C100" s="94"/>
      <c r="D100" s="94"/>
      <c r="E100" s="94"/>
      <c r="F100" s="94"/>
      <c r="G100" s="97">
        <v>130000</v>
      </c>
    </row>
    <row r="101" spans="1:7" x14ac:dyDescent="0.15">
      <c r="A101" s="96" t="s">
        <v>123</v>
      </c>
      <c r="B101" s="99">
        <v>42156</v>
      </c>
      <c r="C101" s="96" t="s">
        <v>94</v>
      </c>
      <c r="D101" s="96" t="s">
        <v>10</v>
      </c>
      <c r="E101" s="96" t="s">
        <v>10</v>
      </c>
      <c r="F101" s="94"/>
      <c r="G101" s="97">
        <v>25160</v>
      </c>
    </row>
    <row r="102" spans="1:7" x14ac:dyDescent="0.15">
      <c r="A102" s="98"/>
      <c r="B102" s="99">
        <v>42195</v>
      </c>
      <c r="C102" s="96" t="s">
        <v>11</v>
      </c>
      <c r="D102" s="96" t="s">
        <v>10</v>
      </c>
      <c r="E102" s="96" t="s">
        <v>10</v>
      </c>
      <c r="F102" s="94"/>
      <c r="G102" s="97">
        <v>97.5</v>
      </c>
    </row>
    <row r="103" spans="1:7" x14ac:dyDescent="0.15">
      <c r="A103" s="98"/>
      <c r="B103" s="98"/>
      <c r="C103" s="96" t="s">
        <v>118</v>
      </c>
      <c r="D103" s="96" t="s">
        <v>10</v>
      </c>
      <c r="E103" s="96" t="s">
        <v>10</v>
      </c>
      <c r="F103" s="94"/>
      <c r="G103" s="97">
        <v>65120</v>
      </c>
    </row>
    <row r="104" spans="1:7" x14ac:dyDescent="0.15">
      <c r="A104" s="98"/>
      <c r="B104" s="98"/>
      <c r="C104" s="96" t="s">
        <v>105</v>
      </c>
      <c r="D104" s="96" t="s">
        <v>106</v>
      </c>
      <c r="E104" s="96" t="s">
        <v>107</v>
      </c>
      <c r="F104" s="96">
        <v>1500</v>
      </c>
      <c r="G104" s="97">
        <v>1500</v>
      </c>
    </row>
    <row r="105" spans="1:7" x14ac:dyDescent="0.15">
      <c r="A105" s="98"/>
      <c r="B105" s="98"/>
      <c r="C105" s="96" t="s">
        <v>108</v>
      </c>
      <c r="D105" s="96" t="s">
        <v>109</v>
      </c>
      <c r="E105" s="96" t="s">
        <v>104</v>
      </c>
      <c r="F105" s="96">
        <v>32000</v>
      </c>
      <c r="G105" s="97">
        <v>32000</v>
      </c>
    </row>
    <row r="106" spans="1:7" x14ac:dyDescent="0.15">
      <c r="A106" s="98"/>
      <c r="B106" s="99">
        <v>42199</v>
      </c>
      <c r="C106" s="96" t="s">
        <v>11</v>
      </c>
      <c r="D106" s="96" t="s">
        <v>10</v>
      </c>
      <c r="E106" s="96" t="s">
        <v>10</v>
      </c>
      <c r="F106" s="94"/>
      <c r="G106" s="97">
        <v>585</v>
      </c>
    </row>
    <row r="107" spans="1:7" x14ac:dyDescent="0.15">
      <c r="A107" s="98"/>
      <c r="B107" s="99">
        <v>42201</v>
      </c>
      <c r="C107" s="96" t="s">
        <v>11</v>
      </c>
      <c r="D107" s="96" t="s">
        <v>10</v>
      </c>
      <c r="E107" s="96" t="s">
        <v>10</v>
      </c>
      <c r="F107" s="94"/>
      <c r="G107" s="97">
        <v>3412.5</v>
      </c>
    </row>
    <row r="108" spans="1:7" x14ac:dyDescent="0.15">
      <c r="A108" s="96" t="s">
        <v>124</v>
      </c>
      <c r="B108" s="94"/>
      <c r="C108" s="94"/>
      <c r="D108" s="94"/>
      <c r="E108" s="94"/>
      <c r="F108" s="94"/>
      <c r="G108" s="97">
        <v>127875</v>
      </c>
    </row>
    <row r="109" spans="1:7" x14ac:dyDescent="0.15">
      <c r="A109" s="96" t="s">
        <v>119</v>
      </c>
      <c r="B109" s="99">
        <v>42198</v>
      </c>
      <c r="C109" s="96" t="s">
        <v>111</v>
      </c>
      <c r="D109" s="96" t="s">
        <v>112</v>
      </c>
      <c r="E109" s="96" t="s">
        <v>110</v>
      </c>
      <c r="F109" s="96">
        <v>500</v>
      </c>
      <c r="G109" s="97">
        <v>500</v>
      </c>
    </row>
    <row r="110" spans="1:7" x14ac:dyDescent="0.15">
      <c r="A110" s="98"/>
      <c r="B110" s="98"/>
      <c r="C110" s="96" t="s">
        <v>113</v>
      </c>
      <c r="D110" s="96" t="s">
        <v>114</v>
      </c>
      <c r="E110" s="96" t="s">
        <v>104</v>
      </c>
      <c r="F110" s="96">
        <v>500</v>
      </c>
      <c r="G110" s="97">
        <v>500</v>
      </c>
    </row>
    <row r="111" spans="1:7" x14ac:dyDescent="0.15">
      <c r="A111" s="98"/>
      <c r="B111" s="99">
        <v>42202</v>
      </c>
      <c r="C111" s="96" t="s">
        <v>115</v>
      </c>
      <c r="D111" s="96" t="s">
        <v>116</v>
      </c>
      <c r="E111" s="96" t="s">
        <v>10</v>
      </c>
      <c r="F111" s="94"/>
      <c r="G111" s="97">
        <v>130</v>
      </c>
    </row>
    <row r="112" spans="1:7" x14ac:dyDescent="0.15">
      <c r="A112" s="98"/>
      <c r="B112" s="99">
        <v>42206</v>
      </c>
      <c r="C112" s="96" t="s">
        <v>11</v>
      </c>
      <c r="D112" s="96" t="s">
        <v>10</v>
      </c>
      <c r="E112" s="96" t="s">
        <v>10</v>
      </c>
      <c r="F112" s="94"/>
      <c r="G112" s="97">
        <v>2437.5</v>
      </c>
    </row>
    <row r="113" spans="1:7" x14ac:dyDescent="0.15">
      <c r="A113" s="98"/>
      <c r="B113" s="99">
        <v>42207</v>
      </c>
      <c r="C113" s="96" t="s">
        <v>130</v>
      </c>
      <c r="D113" s="96" t="s">
        <v>131</v>
      </c>
      <c r="E113" s="96" t="s">
        <v>10</v>
      </c>
      <c r="F113" s="94"/>
      <c r="G113" s="97">
        <v>3000</v>
      </c>
    </row>
    <row r="114" spans="1:7" x14ac:dyDescent="0.15">
      <c r="A114" s="98"/>
      <c r="B114" s="99">
        <v>42216</v>
      </c>
      <c r="C114" s="96" t="s">
        <v>80</v>
      </c>
      <c r="D114" s="96" t="s">
        <v>10</v>
      </c>
      <c r="E114" s="96" t="s">
        <v>10</v>
      </c>
      <c r="F114" s="94"/>
      <c r="G114" s="97">
        <v>318.7</v>
      </c>
    </row>
    <row r="115" spans="1:7" x14ac:dyDescent="0.15">
      <c r="A115" s="98"/>
      <c r="B115" s="99">
        <v>42219</v>
      </c>
      <c r="C115" s="96" t="s">
        <v>80</v>
      </c>
      <c r="D115" s="96" t="s">
        <v>10</v>
      </c>
      <c r="E115" s="96" t="s">
        <v>10</v>
      </c>
      <c r="F115" s="94"/>
      <c r="G115" s="97">
        <v>985</v>
      </c>
    </row>
    <row r="116" spans="1:7" x14ac:dyDescent="0.15">
      <c r="A116" s="98"/>
      <c r="B116" s="99">
        <v>42234</v>
      </c>
      <c r="C116" s="96" t="s">
        <v>141</v>
      </c>
      <c r="D116" s="96" t="s">
        <v>10</v>
      </c>
      <c r="E116" s="96" t="s">
        <v>10</v>
      </c>
      <c r="F116" s="94"/>
      <c r="G116" s="97">
        <v>350000</v>
      </c>
    </row>
    <row r="117" spans="1:7" x14ac:dyDescent="0.15">
      <c r="A117" s="98"/>
      <c r="B117" s="99">
        <v>42233</v>
      </c>
      <c r="C117" s="96" t="s">
        <v>142</v>
      </c>
      <c r="D117" s="96" t="s">
        <v>143</v>
      </c>
      <c r="E117" s="96" t="s">
        <v>144</v>
      </c>
      <c r="F117" s="96">
        <v>29.14</v>
      </c>
      <c r="G117" s="97">
        <v>29.14</v>
      </c>
    </row>
    <row r="118" spans="1:7" x14ac:dyDescent="0.15">
      <c r="A118" s="96" t="s">
        <v>125</v>
      </c>
      <c r="B118" s="94"/>
      <c r="C118" s="94"/>
      <c r="D118" s="94"/>
      <c r="E118" s="94"/>
      <c r="F118" s="94"/>
      <c r="G118" s="97">
        <v>357900.34</v>
      </c>
    </row>
    <row r="119" spans="1:7" x14ac:dyDescent="0.15">
      <c r="A119" s="96" t="s">
        <v>138</v>
      </c>
      <c r="B119" s="99">
        <v>42222</v>
      </c>
      <c r="C119" s="96" t="s">
        <v>135</v>
      </c>
      <c r="D119" s="96" t="s">
        <v>136</v>
      </c>
      <c r="E119" s="96" t="s">
        <v>137</v>
      </c>
      <c r="F119" s="96">
        <v>300</v>
      </c>
      <c r="G119" s="97">
        <v>300</v>
      </c>
    </row>
    <row r="120" spans="1:7" x14ac:dyDescent="0.15">
      <c r="A120" s="98"/>
      <c r="B120" s="99">
        <v>42269</v>
      </c>
      <c r="C120" s="96" t="s">
        <v>40</v>
      </c>
      <c r="D120" s="96" t="s">
        <v>10</v>
      </c>
      <c r="E120" s="96" t="s">
        <v>10</v>
      </c>
      <c r="F120" s="94"/>
      <c r="G120" s="97">
        <v>100000</v>
      </c>
    </row>
    <row r="121" spans="1:7" x14ac:dyDescent="0.15">
      <c r="A121" s="96" t="s">
        <v>139</v>
      </c>
      <c r="B121" s="94"/>
      <c r="C121" s="94"/>
      <c r="D121" s="94"/>
      <c r="E121" s="94"/>
      <c r="F121" s="94"/>
      <c r="G121" s="97">
        <v>100300</v>
      </c>
    </row>
    <row r="122" spans="1:7" x14ac:dyDescent="0.15">
      <c r="A122" s="96" t="s">
        <v>145</v>
      </c>
      <c r="B122" s="99">
        <v>42024</v>
      </c>
      <c r="C122" s="96" t="s">
        <v>40</v>
      </c>
      <c r="D122" s="96" t="s">
        <v>10</v>
      </c>
      <c r="E122" s="96" t="s">
        <v>10</v>
      </c>
      <c r="F122" s="94"/>
      <c r="G122" s="97">
        <v>90000</v>
      </c>
    </row>
    <row r="123" spans="1:7" x14ac:dyDescent="0.15">
      <c r="A123" s="96" t="s">
        <v>146</v>
      </c>
      <c r="B123" s="94"/>
      <c r="C123" s="94"/>
      <c r="D123" s="94"/>
      <c r="E123" s="94"/>
      <c r="F123" s="94"/>
      <c r="G123" s="97">
        <v>90000</v>
      </c>
    </row>
    <row r="124" spans="1:7" x14ac:dyDescent="0.15">
      <c r="A124" s="96" t="s">
        <v>150</v>
      </c>
      <c r="B124" s="99">
        <v>42243</v>
      </c>
      <c r="C124" s="96" t="s">
        <v>113</v>
      </c>
      <c r="D124" s="96" t="s">
        <v>114</v>
      </c>
      <c r="E124" s="96" t="s">
        <v>104</v>
      </c>
      <c r="F124" s="96">
        <v>1000</v>
      </c>
      <c r="G124" s="97">
        <v>1000</v>
      </c>
    </row>
    <row r="125" spans="1:7" x14ac:dyDescent="0.15">
      <c r="A125" s="98"/>
      <c r="B125" s="99">
        <v>42258</v>
      </c>
      <c r="C125" s="96" t="s">
        <v>113</v>
      </c>
      <c r="D125" s="96" t="s">
        <v>114</v>
      </c>
      <c r="E125" s="96" t="s">
        <v>104</v>
      </c>
      <c r="F125" s="96">
        <v>500</v>
      </c>
      <c r="G125" s="97">
        <v>500</v>
      </c>
    </row>
    <row r="126" spans="1:7" x14ac:dyDescent="0.15">
      <c r="A126" s="98"/>
      <c r="B126" s="99">
        <v>42236</v>
      </c>
      <c r="C126" s="96" t="s">
        <v>40</v>
      </c>
      <c r="D126" s="96" t="s">
        <v>10</v>
      </c>
      <c r="E126" s="96" t="s">
        <v>10</v>
      </c>
      <c r="F126" s="94"/>
      <c r="G126" s="97">
        <v>45200</v>
      </c>
    </row>
    <row r="127" spans="1:7" x14ac:dyDescent="0.15">
      <c r="A127" s="98"/>
      <c r="B127" s="99">
        <v>42237</v>
      </c>
      <c r="C127" s="96" t="s">
        <v>160</v>
      </c>
      <c r="D127" s="96" t="s">
        <v>89</v>
      </c>
      <c r="E127" s="96" t="s">
        <v>161</v>
      </c>
      <c r="F127" s="96">
        <v>11.96</v>
      </c>
      <c r="G127" s="97">
        <v>11.96</v>
      </c>
    </row>
    <row r="128" spans="1:7" x14ac:dyDescent="0.15">
      <c r="A128" s="98"/>
      <c r="B128" s="99">
        <v>42256</v>
      </c>
      <c r="C128" s="96" t="s">
        <v>154</v>
      </c>
      <c r="D128" s="96" t="s">
        <v>155</v>
      </c>
      <c r="E128" s="96" t="s">
        <v>156</v>
      </c>
      <c r="F128" s="96">
        <v>0.74</v>
      </c>
      <c r="G128" s="97">
        <v>0.74</v>
      </c>
    </row>
    <row r="129" spans="1:7" x14ac:dyDescent="0.15">
      <c r="A129" s="98"/>
      <c r="B129" s="98"/>
      <c r="C129" s="96" t="s">
        <v>157</v>
      </c>
      <c r="D129" s="96" t="s">
        <v>158</v>
      </c>
      <c r="E129" s="96" t="s">
        <v>159</v>
      </c>
      <c r="F129" s="96">
        <v>105.5</v>
      </c>
      <c r="G129" s="97">
        <v>105.5</v>
      </c>
    </row>
    <row r="130" spans="1:7" x14ac:dyDescent="0.15">
      <c r="A130" s="96" t="s">
        <v>151</v>
      </c>
      <c r="B130" s="94"/>
      <c r="C130" s="94"/>
      <c r="D130" s="94"/>
      <c r="E130" s="94"/>
      <c r="F130" s="94"/>
      <c r="G130" s="97">
        <v>46818.2</v>
      </c>
    </row>
    <row r="131" spans="1:7" x14ac:dyDescent="0.15">
      <c r="A131" s="96" t="s">
        <v>162</v>
      </c>
      <c r="B131" s="99">
        <v>42271</v>
      </c>
      <c r="C131" s="96" t="s">
        <v>153</v>
      </c>
      <c r="D131" s="96" t="s">
        <v>10</v>
      </c>
      <c r="E131" s="96" t="s">
        <v>10</v>
      </c>
      <c r="F131" s="94"/>
      <c r="G131" s="97">
        <v>21960.32</v>
      </c>
    </row>
    <row r="132" spans="1:7" x14ac:dyDescent="0.15">
      <c r="A132" s="98"/>
      <c r="B132" s="99">
        <v>42272</v>
      </c>
      <c r="C132" s="96" t="s">
        <v>152</v>
      </c>
      <c r="D132" s="96" t="s">
        <v>10</v>
      </c>
      <c r="E132" s="96" t="s">
        <v>10</v>
      </c>
      <c r="F132" s="94"/>
      <c r="G132" s="97">
        <v>1000</v>
      </c>
    </row>
    <row r="133" spans="1:7" x14ac:dyDescent="0.15">
      <c r="A133" s="98"/>
      <c r="B133" s="99">
        <v>42279</v>
      </c>
      <c r="C133" s="96" t="s">
        <v>76</v>
      </c>
      <c r="D133" s="96" t="s">
        <v>10</v>
      </c>
      <c r="E133" s="96" t="s">
        <v>10</v>
      </c>
      <c r="F133" s="94"/>
      <c r="G133" s="97">
        <v>100000</v>
      </c>
    </row>
    <row r="134" spans="1:7" x14ac:dyDescent="0.15">
      <c r="A134" s="96" t="s">
        <v>163</v>
      </c>
      <c r="B134" s="94"/>
      <c r="C134" s="94"/>
      <c r="D134" s="94"/>
      <c r="E134" s="94"/>
      <c r="F134" s="94"/>
      <c r="G134" s="97">
        <v>122960.32000000001</v>
      </c>
    </row>
    <row r="135" spans="1:7" x14ac:dyDescent="0.15">
      <c r="A135" s="96" t="s">
        <v>167</v>
      </c>
      <c r="B135" s="99">
        <v>42283</v>
      </c>
      <c r="C135" s="96" t="s">
        <v>166</v>
      </c>
      <c r="D135" s="94"/>
      <c r="E135" s="94"/>
      <c r="F135" s="94"/>
      <c r="G135" s="97">
        <v>10962.06</v>
      </c>
    </row>
    <row r="136" spans="1:7" x14ac:dyDescent="0.15">
      <c r="A136" s="98"/>
      <c r="B136" s="99">
        <v>42285</v>
      </c>
      <c r="C136" s="96" t="s">
        <v>165</v>
      </c>
      <c r="D136" s="96" t="s">
        <v>10</v>
      </c>
      <c r="E136" s="96" t="s">
        <v>10</v>
      </c>
      <c r="F136" s="94"/>
      <c r="G136" s="97">
        <v>1000</v>
      </c>
    </row>
    <row r="137" spans="1:7" x14ac:dyDescent="0.15">
      <c r="A137" s="98"/>
      <c r="B137" s="99">
        <v>42320</v>
      </c>
      <c r="C137" s="96" t="s">
        <v>206</v>
      </c>
      <c r="D137" s="96" t="s">
        <v>10</v>
      </c>
      <c r="E137" s="96" t="s">
        <v>10</v>
      </c>
      <c r="F137" s="94"/>
      <c r="G137" s="97">
        <v>10000</v>
      </c>
    </row>
    <row r="138" spans="1:7" x14ac:dyDescent="0.15">
      <c r="A138" s="98"/>
      <c r="B138" s="99">
        <v>42338</v>
      </c>
      <c r="C138" s="96" t="s">
        <v>183</v>
      </c>
      <c r="D138" s="96" t="s">
        <v>10</v>
      </c>
      <c r="E138" s="96" t="s">
        <v>10</v>
      </c>
      <c r="F138" s="94"/>
      <c r="G138" s="97">
        <v>5000</v>
      </c>
    </row>
    <row r="139" spans="1:7" x14ac:dyDescent="0.15">
      <c r="A139" s="98"/>
      <c r="B139" s="99">
        <v>42345</v>
      </c>
      <c r="C139" s="96" t="s">
        <v>234</v>
      </c>
      <c r="D139" s="96" t="s">
        <v>235</v>
      </c>
      <c r="E139" s="96" t="s">
        <v>236</v>
      </c>
      <c r="F139" s="96">
        <v>100</v>
      </c>
      <c r="G139" s="97">
        <v>100</v>
      </c>
    </row>
    <row r="140" spans="1:7" x14ac:dyDescent="0.15">
      <c r="A140" s="98"/>
      <c r="B140" s="99">
        <v>42349</v>
      </c>
      <c r="C140" s="96" t="s">
        <v>237</v>
      </c>
      <c r="D140" s="96" t="s">
        <v>238</v>
      </c>
      <c r="E140" s="96" t="s">
        <v>90</v>
      </c>
      <c r="F140" s="96">
        <v>2000</v>
      </c>
      <c r="G140" s="97">
        <v>2000</v>
      </c>
    </row>
    <row r="141" spans="1:7" x14ac:dyDescent="0.15">
      <c r="A141" s="98"/>
      <c r="B141" s="99">
        <v>42353</v>
      </c>
      <c r="C141" s="96" t="s">
        <v>11</v>
      </c>
      <c r="D141" s="96" t="s">
        <v>10</v>
      </c>
      <c r="E141" s="96" t="s">
        <v>10</v>
      </c>
      <c r="F141" s="94"/>
      <c r="G141" s="97">
        <v>97.5</v>
      </c>
    </row>
    <row r="142" spans="1:7" x14ac:dyDescent="0.15">
      <c r="A142" s="98"/>
      <c r="B142" s="99">
        <v>42354</v>
      </c>
      <c r="C142" s="96" t="s">
        <v>239</v>
      </c>
      <c r="D142" s="96" t="s">
        <v>10</v>
      </c>
      <c r="E142" s="96" t="s">
        <v>10</v>
      </c>
      <c r="F142" s="94"/>
      <c r="G142" s="97">
        <v>16100.91</v>
      </c>
    </row>
    <row r="143" spans="1:7" x14ac:dyDescent="0.15">
      <c r="A143" s="96" t="s">
        <v>168</v>
      </c>
      <c r="B143" s="94"/>
      <c r="C143" s="94"/>
      <c r="D143" s="94"/>
      <c r="E143" s="94"/>
      <c r="F143" s="94"/>
      <c r="G143" s="97">
        <v>45260.47</v>
      </c>
    </row>
    <row r="144" spans="1:7" x14ac:dyDescent="0.15">
      <c r="A144" s="96" t="s">
        <v>173</v>
      </c>
      <c r="B144" s="99">
        <v>42286</v>
      </c>
      <c r="C144" s="96" t="s">
        <v>165</v>
      </c>
      <c r="D144" s="96" t="s">
        <v>10</v>
      </c>
      <c r="E144" s="96" t="s">
        <v>10</v>
      </c>
      <c r="F144" s="94"/>
      <c r="G144" s="97">
        <v>300</v>
      </c>
    </row>
    <row r="145" spans="1:7" x14ac:dyDescent="0.15">
      <c r="A145" s="98"/>
      <c r="B145" s="98"/>
      <c r="C145" s="96" t="s">
        <v>169</v>
      </c>
      <c r="D145" s="96" t="s">
        <v>10</v>
      </c>
      <c r="E145" s="96" t="s">
        <v>10</v>
      </c>
      <c r="F145" s="94"/>
      <c r="G145" s="97">
        <v>1000</v>
      </c>
    </row>
    <row r="146" spans="1:7" x14ac:dyDescent="0.15">
      <c r="A146" s="98"/>
      <c r="B146" s="98"/>
      <c r="C146" s="96" t="s">
        <v>171</v>
      </c>
      <c r="D146" s="96" t="s">
        <v>10</v>
      </c>
      <c r="E146" s="96" t="s">
        <v>10</v>
      </c>
      <c r="F146" s="94"/>
      <c r="G146" s="97">
        <v>100</v>
      </c>
    </row>
    <row r="147" spans="1:7" x14ac:dyDescent="0.15">
      <c r="A147" s="98"/>
      <c r="B147" s="98"/>
      <c r="C147" s="96" t="s">
        <v>170</v>
      </c>
      <c r="D147" s="96" t="s">
        <v>10</v>
      </c>
      <c r="E147" s="96" t="s">
        <v>10</v>
      </c>
      <c r="F147" s="94"/>
      <c r="G147" s="97">
        <v>5000</v>
      </c>
    </row>
    <row r="148" spans="1:7" x14ac:dyDescent="0.15">
      <c r="A148" s="98"/>
      <c r="B148" s="99">
        <v>42314</v>
      </c>
      <c r="C148" s="96" t="s">
        <v>198</v>
      </c>
      <c r="D148" s="96" t="s">
        <v>10</v>
      </c>
      <c r="E148" s="96" t="s">
        <v>10</v>
      </c>
      <c r="F148" s="94"/>
      <c r="G148" s="97">
        <v>30000</v>
      </c>
    </row>
    <row r="149" spans="1:7" x14ac:dyDescent="0.15">
      <c r="A149" s="96" t="s">
        <v>175</v>
      </c>
      <c r="B149" s="94"/>
      <c r="C149" s="94"/>
      <c r="D149" s="94"/>
      <c r="E149" s="94"/>
      <c r="F149" s="94"/>
      <c r="G149" s="97">
        <v>36400</v>
      </c>
    </row>
    <row r="150" spans="1:7" x14ac:dyDescent="0.15">
      <c r="A150" s="96" t="s">
        <v>177</v>
      </c>
      <c r="B150" s="99">
        <v>42307</v>
      </c>
      <c r="C150" s="96" t="s">
        <v>176</v>
      </c>
      <c r="D150" s="96" t="s">
        <v>10</v>
      </c>
      <c r="E150" s="96" t="s">
        <v>10</v>
      </c>
      <c r="F150" s="94"/>
      <c r="G150" s="97">
        <v>3000</v>
      </c>
    </row>
    <row r="151" spans="1:7" x14ac:dyDescent="0.15">
      <c r="A151" s="98"/>
      <c r="B151" s="99">
        <v>42310</v>
      </c>
      <c r="C151" s="96" t="s">
        <v>178</v>
      </c>
      <c r="D151" s="96" t="s">
        <v>179</v>
      </c>
      <c r="E151" s="96" t="s">
        <v>180</v>
      </c>
      <c r="F151" s="96">
        <v>200</v>
      </c>
      <c r="G151" s="97">
        <v>200</v>
      </c>
    </row>
    <row r="152" spans="1:7" x14ac:dyDescent="0.15">
      <c r="A152" s="98"/>
      <c r="B152" s="98"/>
      <c r="C152" s="96" t="s">
        <v>181</v>
      </c>
      <c r="D152" s="96" t="s">
        <v>182</v>
      </c>
      <c r="E152" s="96" t="s">
        <v>10</v>
      </c>
      <c r="F152" s="94"/>
      <c r="G152" s="97">
        <v>100</v>
      </c>
    </row>
    <row r="153" spans="1:7" x14ac:dyDescent="0.15">
      <c r="A153" s="98"/>
      <c r="B153" s="98"/>
      <c r="C153" s="96" t="s">
        <v>183</v>
      </c>
      <c r="D153" s="96" t="s">
        <v>10</v>
      </c>
      <c r="E153" s="96" t="s">
        <v>10</v>
      </c>
      <c r="F153" s="94"/>
      <c r="G153" s="97">
        <v>10200</v>
      </c>
    </row>
    <row r="154" spans="1:7" x14ac:dyDescent="0.15">
      <c r="A154" s="98"/>
      <c r="B154" s="98"/>
      <c r="C154" s="96" t="s">
        <v>184</v>
      </c>
      <c r="D154" s="96" t="s">
        <v>185</v>
      </c>
      <c r="E154" s="96" t="s">
        <v>10</v>
      </c>
      <c r="F154" s="94"/>
      <c r="G154" s="97">
        <v>200</v>
      </c>
    </row>
    <row r="155" spans="1:7" x14ac:dyDescent="0.15">
      <c r="A155" s="98"/>
      <c r="B155" s="98"/>
      <c r="C155" s="96" t="s">
        <v>186</v>
      </c>
      <c r="D155" s="96" t="s">
        <v>185</v>
      </c>
      <c r="E155" s="96" t="s">
        <v>10</v>
      </c>
      <c r="F155" s="94"/>
      <c r="G155" s="97">
        <v>300</v>
      </c>
    </row>
    <row r="156" spans="1:7" x14ac:dyDescent="0.15">
      <c r="A156" s="98"/>
      <c r="B156" s="98"/>
      <c r="C156" s="96" t="s">
        <v>187</v>
      </c>
      <c r="D156" s="96" t="s">
        <v>188</v>
      </c>
      <c r="E156" s="96" t="s">
        <v>189</v>
      </c>
      <c r="F156" s="96">
        <v>200</v>
      </c>
      <c r="G156" s="97">
        <v>200</v>
      </c>
    </row>
    <row r="157" spans="1:7" x14ac:dyDescent="0.15">
      <c r="A157" s="98"/>
      <c r="B157" s="98"/>
      <c r="C157" s="96" t="s">
        <v>190</v>
      </c>
      <c r="D157" s="96" t="s">
        <v>191</v>
      </c>
      <c r="E157" s="96" t="s">
        <v>192</v>
      </c>
      <c r="F157" s="96">
        <v>10000</v>
      </c>
      <c r="G157" s="97">
        <v>10000</v>
      </c>
    </row>
    <row r="158" spans="1:7" x14ac:dyDescent="0.15">
      <c r="A158" s="98"/>
      <c r="B158" s="98"/>
      <c r="C158" s="96" t="s">
        <v>193</v>
      </c>
      <c r="D158" s="96" t="s">
        <v>182</v>
      </c>
      <c r="E158" s="96" t="s">
        <v>10</v>
      </c>
      <c r="F158" s="94"/>
      <c r="G158" s="97">
        <v>1000</v>
      </c>
    </row>
    <row r="159" spans="1:7" x14ac:dyDescent="0.15">
      <c r="A159" s="98"/>
      <c r="B159" s="99">
        <v>42360</v>
      </c>
      <c r="C159" s="96" t="s">
        <v>252</v>
      </c>
      <c r="D159" s="96" t="s">
        <v>253</v>
      </c>
      <c r="E159" s="96" t="s">
        <v>254</v>
      </c>
      <c r="F159" s="96">
        <v>100000</v>
      </c>
      <c r="G159" s="97">
        <v>100000</v>
      </c>
    </row>
    <row r="160" spans="1:7" x14ac:dyDescent="0.15">
      <c r="A160" s="98"/>
      <c r="B160" s="98"/>
      <c r="C160" s="96" t="s">
        <v>255</v>
      </c>
      <c r="D160" s="96" t="s">
        <v>256</v>
      </c>
      <c r="E160" s="96" t="s">
        <v>257</v>
      </c>
      <c r="F160" s="96">
        <v>500</v>
      </c>
      <c r="G160" s="97">
        <v>500</v>
      </c>
    </row>
    <row r="161" spans="1:7" x14ac:dyDescent="0.15">
      <c r="A161" s="96" t="s">
        <v>199</v>
      </c>
      <c r="B161" s="94"/>
      <c r="C161" s="94"/>
      <c r="D161" s="94"/>
      <c r="E161" s="94"/>
      <c r="F161" s="94"/>
      <c r="G161" s="97">
        <v>125700</v>
      </c>
    </row>
    <row r="162" spans="1:7" x14ac:dyDescent="0.15">
      <c r="A162" s="96" t="s">
        <v>197</v>
      </c>
      <c r="B162" s="99">
        <v>42313</v>
      </c>
      <c r="C162" s="96" t="s">
        <v>194</v>
      </c>
      <c r="D162" s="96" t="s">
        <v>195</v>
      </c>
      <c r="E162" s="96" t="s">
        <v>196</v>
      </c>
      <c r="F162" s="96">
        <v>500</v>
      </c>
      <c r="G162" s="97">
        <v>500</v>
      </c>
    </row>
    <row r="163" spans="1:7" x14ac:dyDescent="0.15">
      <c r="A163" s="98"/>
      <c r="B163" s="99">
        <v>42320</v>
      </c>
      <c r="C163" s="96" t="s">
        <v>205</v>
      </c>
      <c r="D163" s="96" t="s">
        <v>10</v>
      </c>
      <c r="E163" s="96" t="s">
        <v>10</v>
      </c>
      <c r="F163" s="94"/>
      <c r="G163" s="97">
        <v>20000</v>
      </c>
    </row>
    <row r="164" spans="1:7" x14ac:dyDescent="0.15">
      <c r="A164" s="98"/>
      <c r="B164" s="99">
        <v>42321</v>
      </c>
      <c r="C164" s="96" t="s">
        <v>183</v>
      </c>
      <c r="D164" s="96" t="s">
        <v>10</v>
      </c>
      <c r="E164" s="96" t="s">
        <v>10</v>
      </c>
      <c r="F164" s="94"/>
      <c r="G164" s="97">
        <v>1160</v>
      </c>
    </row>
    <row r="165" spans="1:7" x14ac:dyDescent="0.15">
      <c r="A165" s="98"/>
      <c r="B165" s="99">
        <v>42326</v>
      </c>
      <c r="C165" s="96" t="s">
        <v>207</v>
      </c>
      <c r="D165" s="96" t="s">
        <v>208</v>
      </c>
      <c r="E165" s="96" t="s">
        <v>196</v>
      </c>
      <c r="F165" s="96">
        <v>500</v>
      </c>
      <c r="G165" s="97">
        <v>500</v>
      </c>
    </row>
    <row r="166" spans="1:7" x14ac:dyDescent="0.15">
      <c r="A166" s="98"/>
      <c r="B166" s="99">
        <v>42332</v>
      </c>
      <c r="C166" s="96" t="s">
        <v>209</v>
      </c>
      <c r="D166" s="96" t="s">
        <v>27</v>
      </c>
      <c r="E166" s="96" t="s">
        <v>90</v>
      </c>
      <c r="F166" s="96">
        <v>1000</v>
      </c>
      <c r="G166" s="97">
        <v>1000</v>
      </c>
    </row>
    <row r="167" spans="1:7" x14ac:dyDescent="0.15">
      <c r="A167" s="96" t="s">
        <v>200</v>
      </c>
      <c r="B167" s="94"/>
      <c r="C167" s="94"/>
      <c r="D167" s="94"/>
      <c r="E167" s="94"/>
      <c r="F167" s="94"/>
      <c r="G167" s="97">
        <v>23160</v>
      </c>
    </row>
    <row r="168" spans="1:7" x14ac:dyDescent="0.15">
      <c r="A168" s="96" t="s">
        <v>212</v>
      </c>
      <c r="B168" s="99">
        <v>42338</v>
      </c>
      <c r="C168" s="96" t="s">
        <v>211</v>
      </c>
      <c r="D168" s="96" t="s">
        <v>10</v>
      </c>
      <c r="E168" s="96" t="s">
        <v>10</v>
      </c>
      <c r="F168" s="94"/>
      <c r="G168" s="97">
        <v>346941.88</v>
      </c>
    </row>
    <row r="169" spans="1:7" x14ac:dyDescent="0.15">
      <c r="A169" s="96" t="s">
        <v>225</v>
      </c>
      <c r="B169" s="94"/>
      <c r="C169" s="94"/>
      <c r="D169" s="94"/>
      <c r="E169" s="94"/>
      <c r="F169" s="94"/>
      <c r="G169" s="97">
        <v>346941.88</v>
      </c>
    </row>
    <row r="170" spans="1:7" x14ac:dyDescent="0.15">
      <c r="A170" s="96" t="s">
        <v>216</v>
      </c>
      <c r="B170" s="99">
        <v>42338</v>
      </c>
      <c r="C170" s="96" t="s">
        <v>213</v>
      </c>
      <c r="D170" s="96" t="s">
        <v>214</v>
      </c>
      <c r="E170" s="96" t="s">
        <v>215</v>
      </c>
      <c r="F170" s="96">
        <v>45000</v>
      </c>
      <c r="G170" s="97">
        <v>45000</v>
      </c>
    </row>
    <row r="171" spans="1:7" x14ac:dyDescent="0.15">
      <c r="A171" s="98"/>
      <c r="B171" s="99">
        <v>42339</v>
      </c>
      <c r="C171" s="96" t="s">
        <v>219</v>
      </c>
      <c r="D171" s="96" t="s">
        <v>220</v>
      </c>
      <c r="E171" s="96" t="s">
        <v>221</v>
      </c>
      <c r="F171" s="96">
        <v>200</v>
      </c>
      <c r="G171" s="97">
        <v>200</v>
      </c>
    </row>
    <row r="172" spans="1:7" x14ac:dyDescent="0.15">
      <c r="A172" s="96" t="s">
        <v>226</v>
      </c>
      <c r="B172" s="94"/>
      <c r="C172" s="94"/>
      <c r="D172" s="94"/>
      <c r="E172" s="94"/>
      <c r="F172" s="94"/>
      <c r="G172" s="97">
        <v>45200</v>
      </c>
    </row>
    <row r="173" spans="1:7" x14ac:dyDescent="0.15">
      <c r="A173" s="96" t="s">
        <v>217</v>
      </c>
      <c r="B173" s="99">
        <v>42338</v>
      </c>
      <c r="C173" s="96" t="s">
        <v>183</v>
      </c>
      <c r="D173" s="96" t="s">
        <v>10</v>
      </c>
      <c r="E173" s="96" t="s">
        <v>10</v>
      </c>
      <c r="F173" s="94"/>
      <c r="G173" s="97">
        <v>7450</v>
      </c>
    </row>
    <row r="174" spans="1:7" x14ac:dyDescent="0.15">
      <c r="A174" s="98"/>
      <c r="B174" s="98"/>
      <c r="C174" s="96" t="s">
        <v>189</v>
      </c>
      <c r="D174" s="96" t="s">
        <v>218</v>
      </c>
      <c r="E174" s="96" t="s">
        <v>161</v>
      </c>
      <c r="F174" s="96">
        <v>2000</v>
      </c>
      <c r="G174" s="97">
        <v>2000</v>
      </c>
    </row>
    <row r="175" spans="1:7" x14ac:dyDescent="0.15">
      <c r="A175" s="98"/>
      <c r="B175" s="99">
        <v>42339</v>
      </c>
      <c r="C175" s="96" t="s">
        <v>222</v>
      </c>
      <c r="D175" s="96" t="s">
        <v>10</v>
      </c>
      <c r="E175" s="96" t="s">
        <v>10</v>
      </c>
      <c r="F175" s="94"/>
      <c r="G175" s="97">
        <v>10000</v>
      </c>
    </row>
    <row r="176" spans="1:7" x14ac:dyDescent="0.15">
      <c r="A176" s="98"/>
      <c r="B176" s="99">
        <v>42359</v>
      </c>
      <c r="C176" s="96" t="s">
        <v>183</v>
      </c>
      <c r="D176" s="96" t="s">
        <v>10</v>
      </c>
      <c r="E176" s="96" t="s">
        <v>10</v>
      </c>
      <c r="F176" s="94"/>
      <c r="G176" s="97">
        <v>300</v>
      </c>
    </row>
    <row r="177" spans="1:7" x14ac:dyDescent="0.15">
      <c r="A177" s="98"/>
      <c r="B177" s="99">
        <v>42361</v>
      </c>
      <c r="C177" s="96" t="s">
        <v>259</v>
      </c>
      <c r="D177" s="96" t="s">
        <v>10</v>
      </c>
      <c r="E177" s="96" t="s">
        <v>10</v>
      </c>
      <c r="F177" s="94"/>
      <c r="G177" s="97">
        <v>30600</v>
      </c>
    </row>
    <row r="178" spans="1:7" x14ac:dyDescent="0.15">
      <c r="A178" s="96" t="s">
        <v>227</v>
      </c>
      <c r="B178" s="94"/>
      <c r="C178" s="94"/>
      <c r="D178" s="94"/>
      <c r="E178" s="94"/>
      <c r="F178" s="94"/>
      <c r="G178" s="97">
        <v>50350</v>
      </c>
    </row>
    <row r="179" spans="1:7" x14ac:dyDescent="0.15">
      <c r="A179" s="96" t="s">
        <v>230</v>
      </c>
      <c r="B179" s="99">
        <v>42342</v>
      </c>
      <c r="C179" s="96" t="s">
        <v>183</v>
      </c>
      <c r="D179" s="96" t="s">
        <v>10</v>
      </c>
      <c r="E179" s="96" t="s">
        <v>10</v>
      </c>
      <c r="F179" s="94"/>
      <c r="G179" s="97">
        <v>350</v>
      </c>
    </row>
    <row r="180" spans="1:7" x14ac:dyDescent="0.15">
      <c r="A180" s="98"/>
      <c r="B180" s="99">
        <v>42345</v>
      </c>
      <c r="C180" s="96" t="s">
        <v>183</v>
      </c>
      <c r="D180" s="96" t="s">
        <v>10</v>
      </c>
      <c r="E180" s="96" t="s">
        <v>10</v>
      </c>
      <c r="F180" s="94"/>
      <c r="G180" s="97">
        <v>3000</v>
      </c>
    </row>
    <row r="181" spans="1:7" x14ac:dyDescent="0.15">
      <c r="A181" s="98"/>
      <c r="B181" s="99">
        <v>42361</v>
      </c>
      <c r="C181" s="96" t="s">
        <v>80</v>
      </c>
      <c r="D181" s="96" t="s">
        <v>10</v>
      </c>
      <c r="E181" s="96" t="s">
        <v>10</v>
      </c>
      <c r="F181" s="94"/>
      <c r="G181" s="97">
        <v>500</v>
      </c>
    </row>
    <row r="182" spans="1:7" x14ac:dyDescent="0.15">
      <c r="A182" s="98"/>
      <c r="B182" s="99">
        <v>42362</v>
      </c>
      <c r="C182" s="96" t="s">
        <v>260</v>
      </c>
      <c r="D182" s="96" t="s">
        <v>116</v>
      </c>
      <c r="E182" s="96" t="s">
        <v>261</v>
      </c>
      <c r="F182" s="96">
        <v>100</v>
      </c>
      <c r="G182" s="97">
        <v>100</v>
      </c>
    </row>
    <row r="183" spans="1:7" x14ac:dyDescent="0.15">
      <c r="A183" s="98"/>
      <c r="B183" s="98"/>
      <c r="C183" s="96" t="s">
        <v>262</v>
      </c>
      <c r="D183" s="96" t="s">
        <v>10</v>
      </c>
      <c r="E183" s="96" t="s">
        <v>10</v>
      </c>
      <c r="F183" s="94"/>
      <c r="G183" s="97">
        <v>15000</v>
      </c>
    </row>
    <row r="184" spans="1:7" x14ac:dyDescent="0.15">
      <c r="A184" s="98"/>
      <c r="B184" s="98"/>
      <c r="C184" s="96" t="s">
        <v>263</v>
      </c>
      <c r="D184" s="96" t="s">
        <v>10</v>
      </c>
      <c r="E184" s="96" t="s">
        <v>10</v>
      </c>
      <c r="F184" s="94"/>
      <c r="G184" s="97">
        <v>14000</v>
      </c>
    </row>
    <row r="185" spans="1:7" x14ac:dyDescent="0.15">
      <c r="A185" s="96" t="s">
        <v>231</v>
      </c>
      <c r="B185" s="94"/>
      <c r="C185" s="94"/>
      <c r="D185" s="94"/>
      <c r="E185" s="94"/>
      <c r="F185" s="94"/>
      <c r="G185" s="97">
        <v>32950</v>
      </c>
    </row>
    <row r="186" spans="1:7" x14ac:dyDescent="0.15">
      <c r="A186" s="96" t="s">
        <v>240</v>
      </c>
      <c r="B186" s="99">
        <v>42354</v>
      </c>
      <c r="C186" s="96" t="s">
        <v>80</v>
      </c>
      <c r="D186" s="96" t="s">
        <v>10</v>
      </c>
      <c r="E186" s="96" t="s">
        <v>10</v>
      </c>
      <c r="F186" s="94"/>
      <c r="G186" s="97">
        <v>22102</v>
      </c>
    </row>
    <row r="187" spans="1:7" x14ac:dyDescent="0.15">
      <c r="A187" s="98"/>
      <c r="B187" s="99">
        <v>42355</v>
      </c>
      <c r="C187" s="96" t="s">
        <v>11</v>
      </c>
      <c r="D187" s="96" t="s">
        <v>10</v>
      </c>
      <c r="E187" s="96" t="s">
        <v>10</v>
      </c>
      <c r="F187" s="94"/>
      <c r="G187" s="97">
        <v>3900</v>
      </c>
    </row>
    <row r="188" spans="1:7" x14ac:dyDescent="0.15">
      <c r="A188" s="98"/>
      <c r="B188" s="99">
        <v>42356</v>
      </c>
      <c r="C188" s="96" t="s">
        <v>80</v>
      </c>
      <c r="D188" s="96" t="s">
        <v>10</v>
      </c>
      <c r="E188" s="96" t="s">
        <v>10</v>
      </c>
      <c r="F188" s="94"/>
      <c r="G188" s="97">
        <v>5795</v>
      </c>
    </row>
    <row r="189" spans="1:7" x14ac:dyDescent="0.15">
      <c r="A189" s="98"/>
      <c r="B189" s="99">
        <v>42359</v>
      </c>
      <c r="C189" s="96" t="s">
        <v>245</v>
      </c>
      <c r="D189" s="96" t="s">
        <v>185</v>
      </c>
      <c r="E189" s="96" t="s">
        <v>137</v>
      </c>
      <c r="F189" s="96">
        <v>7000</v>
      </c>
      <c r="G189" s="97">
        <v>7000</v>
      </c>
    </row>
    <row r="190" spans="1:7" x14ac:dyDescent="0.15">
      <c r="A190" s="98"/>
      <c r="B190" s="98"/>
      <c r="C190" s="96" t="s">
        <v>80</v>
      </c>
      <c r="D190" s="96" t="s">
        <v>10</v>
      </c>
      <c r="E190" s="96" t="s">
        <v>10</v>
      </c>
      <c r="F190" s="94"/>
      <c r="G190" s="97">
        <v>1000</v>
      </c>
    </row>
    <row r="191" spans="1:7" x14ac:dyDescent="0.15">
      <c r="A191" s="98"/>
      <c r="B191" s="98"/>
      <c r="C191" s="96" t="s">
        <v>246</v>
      </c>
      <c r="D191" s="96" t="s">
        <v>10</v>
      </c>
      <c r="E191" s="96" t="s">
        <v>10</v>
      </c>
      <c r="F191" s="94"/>
      <c r="G191" s="97">
        <v>50000</v>
      </c>
    </row>
    <row r="192" spans="1:7" x14ac:dyDescent="0.15">
      <c r="A192" s="98"/>
      <c r="B192" s="99">
        <v>42360</v>
      </c>
      <c r="C192" s="96" t="s">
        <v>250</v>
      </c>
      <c r="D192" s="96" t="s">
        <v>251</v>
      </c>
      <c r="E192" s="96" t="s">
        <v>137</v>
      </c>
      <c r="F192" s="96">
        <v>100000</v>
      </c>
      <c r="G192" s="97">
        <v>100000</v>
      </c>
    </row>
    <row r="193" spans="1:7" x14ac:dyDescent="0.15">
      <c r="A193" s="96" t="s">
        <v>243</v>
      </c>
      <c r="B193" s="94"/>
      <c r="C193" s="94"/>
      <c r="D193" s="94"/>
      <c r="E193" s="94"/>
      <c r="F193" s="94"/>
      <c r="G193" s="97">
        <v>189797</v>
      </c>
    </row>
    <row r="194" spans="1:7" x14ac:dyDescent="0.15">
      <c r="A194" s="96" t="s">
        <v>242</v>
      </c>
      <c r="B194" s="99">
        <v>42354</v>
      </c>
      <c r="C194" s="96" t="s">
        <v>241</v>
      </c>
      <c r="D194" s="96" t="s">
        <v>10</v>
      </c>
      <c r="E194" s="96" t="s">
        <v>10</v>
      </c>
      <c r="F194" s="94"/>
      <c r="G194" s="97">
        <v>14000</v>
      </c>
    </row>
    <row r="195" spans="1:7" x14ac:dyDescent="0.15">
      <c r="A195" s="98"/>
      <c r="B195" s="99">
        <v>42359</v>
      </c>
      <c r="C195" s="96" t="s">
        <v>248</v>
      </c>
      <c r="D195" s="96" t="s">
        <v>10</v>
      </c>
      <c r="E195" s="96" t="s">
        <v>10</v>
      </c>
      <c r="F195" s="94"/>
      <c r="G195" s="97">
        <v>14000</v>
      </c>
    </row>
    <row r="196" spans="1:7" x14ac:dyDescent="0.15">
      <c r="A196" s="98"/>
      <c r="B196" s="99">
        <v>42360</v>
      </c>
      <c r="C196" s="96" t="s">
        <v>249</v>
      </c>
      <c r="D196" s="96" t="s">
        <v>185</v>
      </c>
      <c r="E196" s="96" t="s">
        <v>192</v>
      </c>
      <c r="F196" s="96">
        <v>100000</v>
      </c>
      <c r="G196" s="97">
        <v>100000</v>
      </c>
    </row>
    <row r="197" spans="1:7" x14ac:dyDescent="0.15">
      <c r="A197" s="96" t="s">
        <v>244</v>
      </c>
      <c r="B197" s="94"/>
      <c r="C197" s="94"/>
      <c r="D197" s="94"/>
      <c r="E197" s="94"/>
      <c r="F197" s="94"/>
      <c r="G197" s="97">
        <v>128000</v>
      </c>
    </row>
    <row r="198" spans="1:7" x14ac:dyDescent="0.15">
      <c r="A198" s="96" t="s">
        <v>266</v>
      </c>
      <c r="B198" s="99">
        <v>42345</v>
      </c>
      <c r="C198" s="96" t="s">
        <v>40</v>
      </c>
      <c r="D198" s="96" t="s">
        <v>10</v>
      </c>
      <c r="E198" s="96" t="s">
        <v>10</v>
      </c>
      <c r="F198" s="94"/>
      <c r="G198" s="97">
        <v>21950</v>
      </c>
    </row>
    <row r="199" spans="1:7" x14ac:dyDescent="0.15">
      <c r="A199" s="98"/>
      <c r="B199" s="99">
        <v>42355</v>
      </c>
      <c r="C199" s="96" t="s">
        <v>281</v>
      </c>
      <c r="D199" s="96" t="s">
        <v>10</v>
      </c>
      <c r="E199" s="96" t="s">
        <v>10</v>
      </c>
      <c r="F199" s="94"/>
      <c r="G199" s="97">
        <v>8180</v>
      </c>
    </row>
    <row r="200" spans="1:7" x14ac:dyDescent="0.15">
      <c r="A200" s="98"/>
      <c r="B200" s="99">
        <v>42363</v>
      </c>
      <c r="C200" s="96" t="s">
        <v>260</v>
      </c>
      <c r="D200" s="96" t="s">
        <v>116</v>
      </c>
      <c r="E200" s="96" t="s">
        <v>261</v>
      </c>
      <c r="F200" s="96">
        <v>500</v>
      </c>
      <c r="G200" s="97">
        <v>500</v>
      </c>
    </row>
    <row r="201" spans="1:7" x14ac:dyDescent="0.15">
      <c r="A201" s="98"/>
      <c r="B201" s="98"/>
      <c r="C201" s="96" t="s">
        <v>264</v>
      </c>
      <c r="D201" s="96" t="s">
        <v>265</v>
      </c>
      <c r="E201" s="96" t="s">
        <v>137</v>
      </c>
      <c r="F201" s="96">
        <v>1500000</v>
      </c>
      <c r="G201" s="97">
        <v>1500000</v>
      </c>
    </row>
    <row r="202" spans="1:7" x14ac:dyDescent="0.15">
      <c r="A202" s="98"/>
      <c r="B202" s="98"/>
      <c r="C202" s="96" t="s">
        <v>267</v>
      </c>
      <c r="D202" s="96" t="s">
        <v>182</v>
      </c>
      <c r="E202" s="96" t="s">
        <v>137</v>
      </c>
      <c r="F202" s="96">
        <v>350000</v>
      </c>
      <c r="G202" s="97">
        <v>350000</v>
      </c>
    </row>
    <row r="203" spans="1:7" x14ac:dyDescent="0.15">
      <c r="A203" s="98"/>
      <c r="B203" s="98"/>
      <c r="C203" s="96" t="s">
        <v>268</v>
      </c>
      <c r="D203" s="96" t="s">
        <v>269</v>
      </c>
      <c r="E203" s="96" t="s">
        <v>10</v>
      </c>
      <c r="F203" s="94"/>
      <c r="G203" s="97">
        <v>500</v>
      </c>
    </row>
    <row r="204" spans="1:7" x14ac:dyDescent="0.15">
      <c r="A204" s="98"/>
      <c r="B204" s="98"/>
      <c r="C204" s="96" t="s">
        <v>270</v>
      </c>
      <c r="D204" s="96" t="s">
        <v>214</v>
      </c>
      <c r="E204" s="96" t="s">
        <v>271</v>
      </c>
      <c r="F204" s="96">
        <v>3000</v>
      </c>
      <c r="G204" s="97">
        <v>3000</v>
      </c>
    </row>
    <row r="205" spans="1:7" x14ac:dyDescent="0.15">
      <c r="A205" s="98"/>
      <c r="B205" s="98"/>
      <c r="C205" s="96" t="s">
        <v>272</v>
      </c>
      <c r="D205" s="96" t="s">
        <v>10</v>
      </c>
      <c r="E205" s="96" t="s">
        <v>10</v>
      </c>
      <c r="F205" s="94"/>
      <c r="G205" s="97">
        <v>1000000</v>
      </c>
    </row>
    <row r="206" spans="1:7" x14ac:dyDescent="0.15">
      <c r="A206" s="98"/>
      <c r="B206" s="98"/>
      <c r="C206" s="96" t="s">
        <v>282</v>
      </c>
      <c r="D206" s="96" t="s">
        <v>10</v>
      </c>
      <c r="E206" s="96" t="s">
        <v>10</v>
      </c>
      <c r="F206" s="94"/>
      <c r="G206" s="97">
        <v>615750</v>
      </c>
    </row>
    <row r="207" spans="1:7" x14ac:dyDescent="0.15">
      <c r="A207" s="98"/>
      <c r="B207" s="99">
        <v>42366</v>
      </c>
      <c r="C207" s="96" t="s">
        <v>76</v>
      </c>
      <c r="D207" s="96" t="s">
        <v>10</v>
      </c>
      <c r="E207" s="96" t="s">
        <v>10</v>
      </c>
      <c r="F207" s="94"/>
      <c r="G207" s="97">
        <v>100000</v>
      </c>
    </row>
    <row r="208" spans="1:7" x14ac:dyDescent="0.15">
      <c r="A208" s="98"/>
      <c r="B208" s="98"/>
      <c r="C208" s="96" t="s">
        <v>273</v>
      </c>
      <c r="D208" s="96" t="s">
        <v>10</v>
      </c>
      <c r="E208" s="96" t="s">
        <v>10</v>
      </c>
      <c r="F208" s="94"/>
      <c r="G208" s="97">
        <v>26100</v>
      </c>
    </row>
    <row r="209" spans="1:7" x14ac:dyDescent="0.15">
      <c r="A209" s="98"/>
      <c r="B209" s="98"/>
      <c r="C209" s="96" t="s">
        <v>282</v>
      </c>
      <c r="D209" s="96" t="s">
        <v>10</v>
      </c>
      <c r="E209" s="96" t="s">
        <v>10</v>
      </c>
      <c r="F209" s="94"/>
      <c r="G209" s="97">
        <v>1350000</v>
      </c>
    </row>
    <row r="210" spans="1:7" x14ac:dyDescent="0.15">
      <c r="A210" s="98"/>
      <c r="B210" s="99">
        <v>42367</v>
      </c>
      <c r="C210" s="96" t="s">
        <v>275</v>
      </c>
      <c r="D210" s="96" t="s">
        <v>10</v>
      </c>
      <c r="E210" s="96" t="s">
        <v>10</v>
      </c>
      <c r="F210" s="94"/>
      <c r="G210" s="97">
        <v>600000</v>
      </c>
    </row>
    <row r="211" spans="1:7" x14ac:dyDescent="0.15">
      <c r="A211" s="98"/>
      <c r="B211" s="99">
        <v>42368</v>
      </c>
      <c r="C211" s="96" t="s">
        <v>11</v>
      </c>
      <c r="D211" s="96" t="s">
        <v>10</v>
      </c>
      <c r="E211" s="96" t="s">
        <v>10</v>
      </c>
      <c r="F211" s="94"/>
      <c r="G211" s="97">
        <v>2239.5700000000002</v>
      </c>
    </row>
    <row r="212" spans="1:7" x14ac:dyDescent="0.15">
      <c r="A212" s="98"/>
      <c r="B212" s="98"/>
      <c r="C212" s="96" t="s">
        <v>80</v>
      </c>
      <c r="D212" s="96" t="s">
        <v>10</v>
      </c>
      <c r="E212" s="96" t="s">
        <v>10</v>
      </c>
      <c r="F212" s="94"/>
      <c r="G212" s="97">
        <v>39125</v>
      </c>
    </row>
    <row r="213" spans="1:7" x14ac:dyDescent="0.15">
      <c r="A213" s="98"/>
      <c r="B213" s="98"/>
      <c r="C213" s="96" t="s">
        <v>276</v>
      </c>
      <c r="D213" s="96" t="s">
        <v>10</v>
      </c>
      <c r="E213" s="96" t="s">
        <v>10</v>
      </c>
      <c r="F213" s="94"/>
      <c r="G213" s="97">
        <v>100000</v>
      </c>
    </row>
    <row r="214" spans="1:7" x14ac:dyDescent="0.15">
      <c r="A214" s="98"/>
      <c r="B214" s="99">
        <v>42369</v>
      </c>
      <c r="C214" s="96" t="s">
        <v>277</v>
      </c>
      <c r="D214" s="96" t="s">
        <v>278</v>
      </c>
      <c r="E214" s="96" t="s">
        <v>279</v>
      </c>
      <c r="F214" s="96">
        <v>2000</v>
      </c>
      <c r="G214" s="97">
        <v>2000</v>
      </c>
    </row>
    <row r="215" spans="1:7" x14ac:dyDescent="0.15">
      <c r="A215" s="98"/>
      <c r="B215" s="98"/>
      <c r="C215" s="96" t="s">
        <v>280</v>
      </c>
      <c r="D215" s="96" t="s">
        <v>10</v>
      </c>
      <c r="E215" s="96" t="s">
        <v>10</v>
      </c>
      <c r="F215" s="94"/>
      <c r="G215" s="97">
        <v>1000000</v>
      </c>
    </row>
    <row r="216" spans="1:7" x14ac:dyDescent="0.15">
      <c r="A216" s="96" t="s">
        <v>274</v>
      </c>
      <c r="B216" s="94"/>
      <c r="C216" s="94"/>
      <c r="D216" s="94"/>
      <c r="E216" s="94"/>
      <c r="F216" s="94"/>
      <c r="G216" s="97">
        <v>6719344.5700000003</v>
      </c>
    </row>
    <row r="217" spans="1:7" x14ac:dyDescent="0.15">
      <c r="A217" s="102" t="s">
        <v>18</v>
      </c>
      <c r="B217" s="103"/>
      <c r="C217" s="103"/>
      <c r="D217" s="103"/>
      <c r="E217" s="103"/>
      <c r="F217" s="103"/>
      <c r="G217" s="104">
        <v>10337200.07</v>
      </c>
    </row>
    <row r="234" spans="7:7" x14ac:dyDescent="0.15">
      <c r="G234" t="e">
        <f>GETPIVOTDATA("Сумма",$A$32)+GETPIVOTDATA("Сумма",#REF!)</f>
        <v>#REF!</v>
      </c>
    </row>
  </sheetData>
  <sheetProtection selectLockedCells="1" selectUnlockedCells="1"/>
  <mergeCells count="1">
    <mergeCell ref="C29:F29"/>
  </mergeCells>
  <phoneticPr fontId="12" type="noConversion"/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mc:Ignorable="x14ac xr xr2" xr:uid="{00000000-0001-0000-0100-000000000000}">
  <dimension ref="A1:H209"/>
  <sheetViews>
    <sheetView tabSelected="1" topLeftCell="A156" workbookViewId="0">
      <selection activeCell="E162" sqref="E162"/>
    </sheetView>
  </sheetViews>
  <sheetFormatPr defaultColWidth="29.28515625" defaultRowHeight="14.25" x14ac:dyDescent="0.15"/>
  <cols>
    <col min="1" max="1" width="14.85546875" style="5" customWidth="1"/>
    <col min="2" max="2" width="63.42578125" style="6" customWidth="1"/>
    <col min="3" max="3" width="19" style="6" customWidth="1"/>
    <col min="4" max="4" width="21.85546875" style="6" customWidth="1"/>
    <col min="5" max="5" width="19.7109375" style="7" customWidth="1"/>
    <col min="6" max="6" width="30.85546875" style="5" customWidth="1"/>
    <col min="7" max="16384" width="29.28515625" style="5"/>
  </cols>
  <sheetData>
    <row r="1" spans="1:8" x14ac:dyDescent="0.15">
      <c r="C1" s="8"/>
      <c r="D1" s="9"/>
      <c r="E1" s="9"/>
    </row>
    <row r="2" spans="1:8" x14ac:dyDescent="0.15">
      <c r="C2" s="10"/>
      <c r="D2" s="11"/>
      <c r="E2" s="12"/>
    </row>
    <row r="3" spans="1:8" x14ac:dyDescent="0.15">
      <c r="C3" s="10"/>
      <c r="D3" s="11"/>
      <c r="E3" s="12"/>
    </row>
    <row r="4" spans="1:8" x14ac:dyDescent="0.15">
      <c r="C4" s="10"/>
      <c r="D4" s="11"/>
      <c r="E4" s="12"/>
    </row>
    <row r="5" spans="1:8" x14ac:dyDescent="0.15">
      <c r="C5" s="10"/>
      <c r="D5" s="11"/>
      <c r="E5" s="12"/>
    </row>
    <row r="6" spans="1:8" x14ac:dyDescent="0.15">
      <c r="C6" s="10"/>
      <c r="D6" s="11"/>
      <c r="E6" s="12"/>
    </row>
    <row r="9" spans="1:8" ht="12.75" customHeight="1" x14ac:dyDescent="0.15">
      <c r="B9" s="106" t="s">
        <v>24</v>
      </c>
      <c r="C9" s="106"/>
      <c r="D9" s="106"/>
      <c r="E9" s="106"/>
    </row>
    <row r="10" spans="1:8" ht="15" thickBot="1" x14ac:dyDescent="0.2">
      <c r="B10" s="13"/>
      <c r="C10" s="13"/>
      <c r="D10" s="13"/>
      <c r="E10" s="13"/>
    </row>
    <row r="11" spans="1:8" ht="15" thickBot="1" x14ac:dyDescent="0.2">
      <c r="A11" s="14" t="s">
        <v>6</v>
      </c>
      <c r="B11" s="15" t="s">
        <v>7</v>
      </c>
      <c r="C11" s="16" t="s">
        <v>8</v>
      </c>
      <c r="D11" s="16" t="s">
        <v>9</v>
      </c>
      <c r="E11" s="17" t="s">
        <v>19</v>
      </c>
      <c r="F11" s="14" t="s">
        <v>5</v>
      </c>
    </row>
    <row r="12" spans="1:8" x14ac:dyDescent="0.15">
      <c r="A12" s="29">
        <v>42017</v>
      </c>
      <c r="B12" s="68" t="s">
        <v>21</v>
      </c>
      <c r="C12" s="68" t="s">
        <v>22</v>
      </c>
      <c r="D12" s="68" t="s">
        <v>12</v>
      </c>
      <c r="E12" s="55">
        <v>30000</v>
      </c>
      <c r="F12" s="46" t="s">
        <v>28</v>
      </c>
    </row>
    <row r="13" spans="1:8" x14ac:dyDescent="0.15">
      <c r="A13" s="29">
        <v>42018</v>
      </c>
      <c r="B13" s="68" t="s">
        <v>11</v>
      </c>
      <c r="C13" s="68"/>
      <c r="D13" s="68"/>
      <c r="E13" s="55">
        <v>487.5</v>
      </c>
      <c r="F13" s="46" t="s">
        <v>28</v>
      </c>
      <c r="H13" s="61"/>
    </row>
    <row r="14" spans="1:8" ht="28.5" x14ac:dyDescent="0.15">
      <c r="A14" s="29">
        <v>42019</v>
      </c>
      <c r="B14" s="68" t="s">
        <v>40</v>
      </c>
      <c r="C14" s="68"/>
      <c r="D14" s="69"/>
      <c r="E14" s="55">
        <v>4300</v>
      </c>
      <c r="F14" s="46" t="s">
        <v>28</v>
      </c>
    </row>
    <row r="15" spans="1:8" ht="28.5" x14ac:dyDescent="0.15">
      <c r="A15" s="29">
        <v>42019</v>
      </c>
      <c r="B15" s="68" t="s">
        <v>40</v>
      </c>
      <c r="C15" s="68"/>
      <c r="D15" s="69"/>
      <c r="E15" s="55">
        <v>10980</v>
      </c>
      <c r="F15" s="46" t="s">
        <v>34</v>
      </c>
    </row>
    <row r="16" spans="1:8" x14ac:dyDescent="0.15">
      <c r="A16" s="21">
        <v>42023</v>
      </c>
      <c r="B16" s="22" t="s">
        <v>26</v>
      </c>
      <c r="C16" s="22" t="s">
        <v>27</v>
      </c>
      <c r="D16" s="23"/>
      <c r="E16" s="24">
        <v>1000</v>
      </c>
      <c r="F16" s="46" t="s">
        <v>34</v>
      </c>
    </row>
    <row r="17" spans="1:8" ht="28.5" x14ac:dyDescent="0.15">
      <c r="A17" s="21">
        <v>42023</v>
      </c>
      <c r="B17" s="68" t="s">
        <v>40</v>
      </c>
      <c r="C17" s="22"/>
      <c r="D17" s="23"/>
      <c r="E17" s="24">
        <v>78000</v>
      </c>
      <c r="F17" s="46" t="s">
        <v>34</v>
      </c>
    </row>
    <row r="18" spans="1:8" ht="28.5" x14ac:dyDescent="0.15">
      <c r="A18" s="21">
        <v>42024</v>
      </c>
      <c r="B18" s="68" t="s">
        <v>40</v>
      </c>
      <c r="C18" s="22"/>
      <c r="D18" s="23"/>
      <c r="E18" s="24">
        <v>90000</v>
      </c>
      <c r="F18" s="46" t="s">
        <v>145</v>
      </c>
    </row>
    <row r="19" spans="1:8" x14ac:dyDescent="0.15">
      <c r="A19" s="21">
        <v>42027</v>
      </c>
      <c r="B19" s="68" t="s">
        <v>11</v>
      </c>
      <c r="C19" s="22"/>
      <c r="D19" s="23"/>
      <c r="E19" s="24">
        <v>975</v>
      </c>
      <c r="F19" s="46" t="s">
        <v>41</v>
      </c>
    </row>
    <row r="20" spans="1:8" x14ac:dyDescent="0.15">
      <c r="A20" s="21">
        <v>42030</v>
      </c>
      <c r="B20" s="22" t="s">
        <v>35</v>
      </c>
      <c r="C20" s="22"/>
      <c r="D20" s="23"/>
      <c r="E20" s="24">
        <v>500</v>
      </c>
      <c r="F20" s="46" t="s">
        <v>41</v>
      </c>
    </row>
    <row r="21" spans="1:8" x14ac:dyDescent="0.15">
      <c r="A21" s="21">
        <v>42031</v>
      </c>
      <c r="B21" s="22" t="s">
        <v>35</v>
      </c>
      <c r="C21" s="22"/>
      <c r="D21" s="23"/>
      <c r="E21" s="24">
        <v>500</v>
      </c>
      <c r="F21" s="46" t="s">
        <v>41</v>
      </c>
    </row>
    <row r="22" spans="1:8" ht="31.5" customHeight="1" x14ac:dyDescent="0.15">
      <c r="A22" s="21">
        <v>42037</v>
      </c>
      <c r="B22" s="68" t="s">
        <v>40</v>
      </c>
      <c r="C22" s="22"/>
      <c r="D22" s="23"/>
      <c r="E22" s="24">
        <v>6291</v>
      </c>
      <c r="F22" s="46" t="s">
        <v>44</v>
      </c>
      <c r="H22"/>
    </row>
    <row r="23" spans="1:8" x14ac:dyDescent="0.15">
      <c r="A23" s="21">
        <v>42045</v>
      </c>
      <c r="B23" s="68" t="s">
        <v>11</v>
      </c>
      <c r="C23" s="22"/>
      <c r="D23" s="23"/>
      <c r="E23" s="24">
        <v>195</v>
      </c>
      <c r="F23" s="46" t="s">
        <v>44</v>
      </c>
      <c r="H23"/>
    </row>
    <row r="24" spans="1:8" ht="21" customHeight="1" x14ac:dyDescent="0.15">
      <c r="A24" s="21">
        <v>42051</v>
      </c>
      <c r="B24" s="26" t="s">
        <v>47</v>
      </c>
      <c r="C24" s="26"/>
      <c r="D24" s="27"/>
      <c r="E24" s="24">
        <v>800</v>
      </c>
      <c r="F24" s="46" t="s">
        <v>44</v>
      </c>
      <c r="H24"/>
    </row>
    <row r="25" spans="1:8" ht="47.25" customHeight="1" x14ac:dyDescent="0.15">
      <c r="A25" s="21">
        <v>42053</v>
      </c>
      <c r="B25" s="26" t="s">
        <v>48</v>
      </c>
      <c r="C25" s="26"/>
      <c r="D25" s="27"/>
      <c r="E25" s="24">
        <v>7292.04</v>
      </c>
      <c r="F25" s="46" t="s">
        <v>44</v>
      </c>
      <c r="H25"/>
    </row>
    <row r="26" spans="1:8" ht="28.5" x14ac:dyDescent="0.15">
      <c r="A26" s="21">
        <v>42060</v>
      </c>
      <c r="B26" s="68" t="s">
        <v>40</v>
      </c>
      <c r="C26" s="26"/>
      <c r="D26" s="27"/>
      <c r="E26" s="28">
        <v>11693.75</v>
      </c>
      <c r="F26" s="46" t="s">
        <v>44</v>
      </c>
      <c r="H26"/>
    </row>
    <row r="27" spans="1:8" ht="28.5" x14ac:dyDescent="0.15">
      <c r="A27" s="21">
        <v>42060</v>
      </c>
      <c r="B27" s="68" t="s">
        <v>40</v>
      </c>
      <c r="C27" s="18"/>
      <c r="D27" s="19"/>
      <c r="E27" s="24">
        <v>7670</v>
      </c>
      <c r="F27" s="46" t="s">
        <v>44</v>
      </c>
      <c r="H27"/>
    </row>
    <row r="28" spans="1:8" ht="28.5" x14ac:dyDescent="0.15">
      <c r="A28" s="21">
        <v>42060</v>
      </c>
      <c r="B28" s="68" t="s">
        <v>40</v>
      </c>
      <c r="C28" s="22"/>
      <c r="D28" s="23"/>
      <c r="E28" s="24">
        <v>11270</v>
      </c>
      <c r="F28" s="46" t="s">
        <v>44</v>
      </c>
      <c r="H28"/>
    </row>
    <row r="29" spans="1:8" ht="36" customHeight="1" x14ac:dyDescent="0.15">
      <c r="A29" s="21">
        <v>42060</v>
      </c>
      <c r="B29" s="68" t="s">
        <v>40</v>
      </c>
      <c r="C29" s="22"/>
      <c r="D29" s="23"/>
      <c r="E29" s="24">
        <v>8130</v>
      </c>
      <c r="F29" s="46" t="s">
        <v>44</v>
      </c>
      <c r="H29"/>
    </row>
    <row r="30" spans="1:8" x14ac:dyDescent="0.15">
      <c r="A30" s="21">
        <v>42061</v>
      </c>
      <c r="B30" s="22" t="s">
        <v>49</v>
      </c>
      <c r="C30" s="22"/>
      <c r="D30" s="23"/>
      <c r="E30" s="24">
        <v>500</v>
      </c>
      <c r="F30" s="46" t="s">
        <v>44</v>
      </c>
      <c r="H30"/>
    </row>
    <row r="31" spans="1:8" ht="21" customHeight="1" x14ac:dyDescent="0.15">
      <c r="A31" s="21">
        <v>42061</v>
      </c>
      <c r="B31" s="68" t="s">
        <v>11</v>
      </c>
      <c r="C31" s="22"/>
      <c r="D31" s="23"/>
      <c r="E31" s="24">
        <v>1267.5</v>
      </c>
      <c r="F31" s="46" t="s">
        <v>44</v>
      </c>
      <c r="H31"/>
    </row>
    <row r="32" spans="1:8" ht="20.25" customHeight="1" x14ac:dyDescent="0.15">
      <c r="A32" s="29">
        <v>42067</v>
      </c>
      <c r="B32" s="68" t="s">
        <v>11</v>
      </c>
      <c r="C32" s="68"/>
      <c r="D32" s="69"/>
      <c r="E32" s="24">
        <v>585</v>
      </c>
      <c r="F32" s="25" t="s">
        <v>55</v>
      </c>
      <c r="H32"/>
    </row>
    <row r="33" spans="1:8" ht="21.75" customHeight="1" x14ac:dyDescent="0.15">
      <c r="A33" s="29">
        <v>42069</v>
      </c>
      <c r="B33" s="30" t="s">
        <v>63</v>
      </c>
      <c r="C33" s="70" t="s">
        <v>61</v>
      </c>
      <c r="D33" s="70" t="s">
        <v>62</v>
      </c>
      <c r="E33" s="66">
        <v>1000</v>
      </c>
      <c r="F33" s="25" t="s">
        <v>56</v>
      </c>
      <c r="H33"/>
    </row>
    <row r="34" spans="1:8" ht="23.25" customHeight="1" x14ac:dyDescent="0.15">
      <c r="A34" s="29">
        <v>42074</v>
      </c>
      <c r="B34" s="65" t="s">
        <v>64</v>
      </c>
      <c r="C34" s="64" t="s">
        <v>65</v>
      </c>
      <c r="D34" s="64" t="s">
        <v>65</v>
      </c>
      <c r="E34" s="67">
        <v>500</v>
      </c>
      <c r="F34" s="25" t="s">
        <v>56</v>
      </c>
      <c r="H34"/>
    </row>
    <row r="35" spans="1:8" x14ac:dyDescent="0.15">
      <c r="A35" s="29">
        <v>42074</v>
      </c>
      <c r="B35" s="65" t="s">
        <v>64</v>
      </c>
      <c r="C35" s="32" t="s">
        <v>65</v>
      </c>
      <c r="D35" s="33" t="s">
        <v>65</v>
      </c>
      <c r="E35" s="24">
        <v>500</v>
      </c>
      <c r="F35" s="25" t="s">
        <v>55</v>
      </c>
      <c r="H35"/>
    </row>
    <row r="36" spans="1:8" x14ac:dyDescent="0.15">
      <c r="A36" s="29">
        <v>42076</v>
      </c>
      <c r="B36" s="22" t="s">
        <v>57</v>
      </c>
      <c r="C36" s="22"/>
      <c r="D36" s="23"/>
      <c r="E36" s="24">
        <v>125000</v>
      </c>
      <c r="F36" s="25" t="s">
        <v>55</v>
      </c>
      <c r="H36"/>
    </row>
    <row r="37" spans="1:8" ht="42" x14ac:dyDescent="0.15">
      <c r="A37" s="29">
        <v>42079</v>
      </c>
      <c r="B37" s="22" t="s">
        <v>58</v>
      </c>
      <c r="C37" s="22"/>
      <c r="D37" s="23"/>
      <c r="E37" s="24">
        <v>24199.14</v>
      </c>
      <c r="F37" s="25" t="s">
        <v>55</v>
      </c>
      <c r="H37"/>
    </row>
    <row r="38" spans="1:8" ht="18" customHeight="1" x14ac:dyDescent="0.15">
      <c r="A38" s="29">
        <v>42083</v>
      </c>
      <c r="B38" s="68" t="s">
        <v>11</v>
      </c>
      <c r="C38" s="22"/>
      <c r="D38" s="23"/>
      <c r="E38" s="24">
        <v>975</v>
      </c>
      <c r="F38" s="25" t="s">
        <v>55</v>
      </c>
      <c r="H38"/>
    </row>
    <row r="39" spans="1:8" x14ac:dyDescent="0.15">
      <c r="A39" s="29">
        <v>42086</v>
      </c>
      <c r="B39" s="22" t="s">
        <v>26</v>
      </c>
      <c r="C39" s="22" t="s">
        <v>27</v>
      </c>
      <c r="D39" s="23"/>
      <c r="E39" s="24">
        <v>1000</v>
      </c>
      <c r="F39" s="25" t="s">
        <v>55</v>
      </c>
      <c r="H39"/>
    </row>
    <row r="40" spans="1:8" ht="18.75" customHeight="1" x14ac:dyDescent="0.15">
      <c r="A40" s="29">
        <v>42086</v>
      </c>
      <c r="B40" s="68" t="s">
        <v>11</v>
      </c>
      <c r="C40" s="22"/>
      <c r="D40" s="23"/>
      <c r="E40" s="24">
        <v>195</v>
      </c>
      <c r="F40" s="25" t="s">
        <v>55</v>
      </c>
      <c r="H40"/>
    </row>
    <row r="41" spans="1:8" ht="42" x14ac:dyDescent="0.15">
      <c r="A41" s="29">
        <v>42093</v>
      </c>
      <c r="B41" s="22" t="s">
        <v>68</v>
      </c>
      <c r="C41" s="22"/>
      <c r="D41" s="23"/>
      <c r="E41" s="24">
        <v>1100692</v>
      </c>
      <c r="F41" s="86" t="s">
        <v>69</v>
      </c>
      <c r="H41"/>
    </row>
    <row r="42" spans="1:8" ht="42" x14ac:dyDescent="0.15">
      <c r="A42" s="29">
        <v>42107</v>
      </c>
      <c r="B42" s="22" t="s">
        <v>73</v>
      </c>
      <c r="C42" s="22"/>
      <c r="D42" s="23"/>
      <c r="E42" s="24">
        <v>21111.11</v>
      </c>
      <c r="F42" s="46" t="s">
        <v>44</v>
      </c>
      <c r="G42" s="5">
        <f>SUBTOTAL(9,E25:E100)</f>
        <v>2381029.71</v>
      </c>
      <c r="H42"/>
    </row>
    <row r="43" spans="1:8" x14ac:dyDescent="0.15">
      <c r="A43" s="29">
        <v>42107</v>
      </c>
      <c r="B43" s="22" t="s">
        <v>11</v>
      </c>
      <c r="C43" s="68"/>
      <c r="D43" s="69"/>
      <c r="E43" s="24">
        <v>4875</v>
      </c>
      <c r="F43" s="25" t="s">
        <v>75</v>
      </c>
      <c r="H43"/>
    </row>
    <row r="44" spans="1:8" x14ac:dyDescent="0.15">
      <c r="A44" s="29">
        <v>42108</v>
      </c>
      <c r="B44" s="22" t="s">
        <v>11</v>
      </c>
      <c r="C44" s="68"/>
      <c r="D44" s="69"/>
      <c r="E44" s="24">
        <v>1950</v>
      </c>
      <c r="F44" s="25" t="s">
        <v>75</v>
      </c>
    </row>
    <row r="45" spans="1:8" x14ac:dyDescent="0.15">
      <c r="A45" s="29">
        <v>42109</v>
      </c>
      <c r="B45" s="22" t="s">
        <v>11</v>
      </c>
      <c r="C45" s="68"/>
      <c r="D45" s="69"/>
      <c r="E45" s="24">
        <v>292.5</v>
      </c>
      <c r="F45" s="25" t="s">
        <v>75</v>
      </c>
    </row>
    <row r="46" spans="1:8" ht="18" customHeight="1" x14ac:dyDescent="0.15">
      <c r="A46" s="29">
        <v>42114</v>
      </c>
      <c r="B46" s="23" t="s">
        <v>74</v>
      </c>
      <c r="C46" s="74"/>
      <c r="D46" s="74"/>
      <c r="E46" s="67">
        <v>12000</v>
      </c>
      <c r="F46" s="25" t="s">
        <v>75</v>
      </c>
    </row>
    <row r="47" spans="1:8" ht="18" customHeight="1" x14ac:dyDescent="0.15">
      <c r="A47" s="29">
        <v>42121</v>
      </c>
      <c r="B47" s="23" t="s">
        <v>76</v>
      </c>
      <c r="C47" s="74"/>
      <c r="D47" s="74"/>
      <c r="E47" s="67">
        <v>100000</v>
      </c>
      <c r="F47" s="25" t="s">
        <v>75</v>
      </c>
    </row>
    <row r="48" spans="1:8" x14ac:dyDescent="0.15">
      <c r="A48" s="29">
        <v>42131</v>
      </c>
      <c r="B48" s="23" t="s">
        <v>26</v>
      </c>
      <c r="C48" s="74" t="s">
        <v>27</v>
      </c>
      <c r="D48" s="74"/>
      <c r="E48" s="67">
        <v>1000</v>
      </c>
      <c r="F48" s="25" t="s">
        <v>75</v>
      </c>
    </row>
    <row r="49" spans="1:6" ht="22.5" customHeight="1" x14ac:dyDescent="0.15">
      <c r="A49" s="29">
        <v>42131</v>
      </c>
      <c r="B49" s="22" t="s">
        <v>11</v>
      </c>
      <c r="C49" s="74"/>
      <c r="D49" s="74"/>
      <c r="E49" s="67">
        <v>243.75</v>
      </c>
      <c r="F49" s="25" t="s">
        <v>75</v>
      </c>
    </row>
    <row r="50" spans="1:6" x14ac:dyDescent="0.15">
      <c r="A50" s="29">
        <v>42132</v>
      </c>
      <c r="B50" s="23" t="s">
        <v>80</v>
      </c>
      <c r="C50" s="74"/>
      <c r="D50" s="74"/>
      <c r="E50" s="67">
        <v>487.5</v>
      </c>
      <c r="F50" s="25" t="s">
        <v>75</v>
      </c>
    </row>
    <row r="51" spans="1:6" x14ac:dyDescent="0.15">
      <c r="A51" s="29">
        <v>42138</v>
      </c>
      <c r="B51" s="23" t="s">
        <v>80</v>
      </c>
      <c r="C51" s="74"/>
      <c r="D51" s="74"/>
      <c r="E51" s="67">
        <v>48.75</v>
      </c>
      <c r="F51" s="25" t="s">
        <v>75</v>
      </c>
    </row>
    <row r="52" spans="1:6" x14ac:dyDescent="0.15">
      <c r="A52" s="29">
        <v>42142</v>
      </c>
      <c r="B52" s="23" t="s">
        <v>80</v>
      </c>
      <c r="C52" s="74"/>
      <c r="D52" s="74"/>
      <c r="E52" s="67">
        <v>1462.5</v>
      </c>
      <c r="F52" s="25" t="s">
        <v>75</v>
      </c>
    </row>
    <row r="53" spans="1:6" x14ac:dyDescent="0.15">
      <c r="A53" s="29">
        <v>42146</v>
      </c>
      <c r="B53" s="23" t="s">
        <v>80</v>
      </c>
      <c r="C53" s="74"/>
      <c r="D53" s="74"/>
      <c r="E53" s="67">
        <v>294.45</v>
      </c>
      <c r="F53" s="25" t="s">
        <v>75</v>
      </c>
    </row>
    <row r="54" spans="1:6" ht="42" x14ac:dyDescent="0.15">
      <c r="A54" s="29">
        <v>42149</v>
      </c>
      <c r="B54" s="87" t="s">
        <v>82</v>
      </c>
      <c r="C54" s="74"/>
      <c r="D54" s="74"/>
      <c r="E54" s="67">
        <v>10005.120000000001</v>
      </c>
      <c r="F54" s="25" t="s">
        <v>75</v>
      </c>
    </row>
    <row r="55" spans="1:6" ht="18.75" customHeight="1" x14ac:dyDescent="0.15">
      <c r="A55" s="29">
        <v>42153</v>
      </c>
      <c r="B55" s="23" t="s">
        <v>80</v>
      </c>
      <c r="C55" s="74"/>
      <c r="D55" s="74"/>
      <c r="E55" s="67">
        <v>292.5</v>
      </c>
      <c r="F55" s="25" t="s">
        <v>75</v>
      </c>
    </row>
    <row r="56" spans="1:6" ht="18.75" customHeight="1" x14ac:dyDescent="0.15">
      <c r="A56" s="29">
        <v>42156</v>
      </c>
      <c r="B56" s="23" t="s">
        <v>85</v>
      </c>
      <c r="C56" s="74" t="s">
        <v>27</v>
      </c>
      <c r="D56" s="74"/>
      <c r="E56" s="67">
        <v>1200</v>
      </c>
      <c r="F56" s="25" t="s">
        <v>75</v>
      </c>
    </row>
    <row r="57" spans="1:6" ht="18.75" customHeight="1" x14ac:dyDescent="0.15">
      <c r="A57" s="29">
        <v>42156</v>
      </c>
      <c r="B57" s="35" t="s">
        <v>86</v>
      </c>
      <c r="C57" s="36"/>
      <c r="D57" s="36"/>
      <c r="E57" s="37">
        <v>28.8</v>
      </c>
      <c r="F57" s="25" t="s">
        <v>75</v>
      </c>
    </row>
    <row r="58" spans="1:6" ht="46.5" customHeight="1" x14ac:dyDescent="0.15">
      <c r="A58" s="29">
        <v>42156</v>
      </c>
      <c r="B58" s="68" t="s">
        <v>94</v>
      </c>
      <c r="C58" s="36"/>
      <c r="D58" s="36"/>
      <c r="E58" s="37">
        <v>25160</v>
      </c>
      <c r="F58" s="25" t="s">
        <v>123</v>
      </c>
    </row>
    <row r="59" spans="1:6" x14ac:dyDescent="0.15">
      <c r="A59" s="29">
        <v>42158</v>
      </c>
      <c r="B59" s="23" t="s">
        <v>80</v>
      </c>
      <c r="C59" s="36"/>
      <c r="D59" s="36"/>
      <c r="E59" s="37">
        <v>294.45</v>
      </c>
      <c r="F59" s="25" t="s">
        <v>75</v>
      </c>
    </row>
    <row r="60" spans="1:6" x14ac:dyDescent="0.15">
      <c r="A60" s="29">
        <v>42159</v>
      </c>
      <c r="B60" s="35" t="s">
        <v>88</v>
      </c>
      <c r="C60" s="36" t="s">
        <v>89</v>
      </c>
      <c r="D60" s="36" t="s">
        <v>90</v>
      </c>
      <c r="E60" s="37">
        <v>130000</v>
      </c>
      <c r="F60" s="25" t="s">
        <v>92</v>
      </c>
    </row>
    <row r="61" spans="1:6" x14ac:dyDescent="0.15">
      <c r="A61" s="29">
        <v>42165</v>
      </c>
      <c r="B61" s="35" t="s">
        <v>95</v>
      </c>
      <c r="C61" s="36" t="s">
        <v>27</v>
      </c>
      <c r="D61" s="36" t="s">
        <v>96</v>
      </c>
      <c r="E61" s="37">
        <v>16000</v>
      </c>
      <c r="F61" s="25" t="s">
        <v>75</v>
      </c>
    </row>
    <row r="62" spans="1:6" x14ac:dyDescent="0.15">
      <c r="A62" s="29">
        <v>42165</v>
      </c>
      <c r="B62" s="23" t="s">
        <v>80</v>
      </c>
      <c r="C62" s="36"/>
      <c r="D62" s="36"/>
      <c r="E62" s="37">
        <v>122.9</v>
      </c>
      <c r="F62" s="25" t="s">
        <v>75</v>
      </c>
    </row>
    <row r="63" spans="1:6" x14ac:dyDescent="0.15">
      <c r="A63" s="29">
        <v>42170</v>
      </c>
      <c r="B63" s="35" t="s">
        <v>86</v>
      </c>
      <c r="C63" s="39"/>
      <c r="D63" s="39"/>
      <c r="E63" s="24">
        <v>43.2</v>
      </c>
      <c r="F63" s="25" t="s">
        <v>75</v>
      </c>
    </row>
    <row r="64" spans="1:6" x14ac:dyDescent="0.15">
      <c r="A64" s="29">
        <v>42174</v>
      </c>
      <c r="B64" s="23" t="s">
        <v>80</v>
      </c>
      <c r="C64" s="39"/>
      <c r="D64" s="39"/>
      <c r="E64" s="24">
        <v>682.5</v>
      </c>
      <c r="F64" s="25" t="s">
        <v>75</v>
      </c>
    </row>
    <row r="65" spans="1:6" x14ac:dyDescent="0.15">
      <c r="A65" s="29">
        <v>42177</v>
      </c>
      <c r="B65" s="23" t="s">
        <v>80</v>
      </c>
      <c r="C65" s="39"/>
      <c r="D65" s="39"/>
      <c r="E65" s="24">
        <v>19.5</v>
      </c>
      <c r="F65" s="25" t="s">
        <v>75</v>
      </c>
    </row>
    <row r="66" spans="1:6" x14ac:dyDescent="0.15">
      <c r="A66" s="29">
        <v>42179</v>
      </c>
      <c r="B66" s="23" t="s">
        <v>80</v>
      </c>
      <c r="C66" s="41"/>
      <c r="D66" s="41"/>
      <c r="E66" s="37">
        <v>390.65</v>
      </c>
      <c r="F66" s="25" t="s">
        <v>75</v>
      </c>
    </row>
    <row r="67" spans="1:6" x14ac:dyDescent="0.15">
      <c r="A67" s="29">
        <v>42179</v>
      </c>
      <c r="B67" s="23" t="s">
        <v>102</v>
      </c>
      <c r="C67" s="74" t="s">
        <v>103</v>
      </c>
      <c r="D67" s="39" t="s">
        <v>104</v>
      </c>
      <c r="E67" s="37">
        <v>70.099999999999994</v>
      </c>
      <c r="F67" s="25" t="s">
        <v>75</v>
      </c>
    </row>
    <row r="68" spans="1:6" x14ac:dyDescent="0.15">
      <c r="A68" s="29">
        <v>42181</v>
      </c>
      <c r="B68" s="23" t="s">
        <v>80</v>
      </c>
      <c r="C68" s="39"/>
      <c r="D68" s="39"/>
      <c r="E68" s="24">
        <v>98.15</v>
      </c>
      <c r="F68" s="25" t="s">
        <v>75</v>
      </c>
    </row>
    <row r="69" spans="1:6" x14ac:dyDescent="0.15">
      <c r="A69" s="29">
        <v>42184</v>
      </c>
      <c r="B69" s="23" t="s">
        <v>80</v>
      </c>
      <c r="C69" s="39"/>
      <c r="D69" s="39"/>
      <c r="E69" s="24">
        <v>196.3</v>
      </c>
      <c r="F69" s="25" t="s">
        <v>75</v>
      </c>
    </row>
    <row r="70" spans="1:6" x14ac:dyDescent="0.15">
      <c r="A70" s="29">
        <v>42186</v>
      </c>
      <c r="B70" s="23" t="s">
        <v>80</v>
      </c>
      <c r="C70" s="39"/>
      <c r="D70" s="39"/>
      <c r="E70" s="24">
        <v>96</v>
      </c>
      <c r="F70" s="25" t="s">
        <v>75</v>
      </c>
    </row>
    <row r="71" spans="1:6" ht="42" x14ac:dyDescent="0.15">
      <c r="A71" s="29">
        <v>42188</v>
      </c>
      <c r="B71" s="87" t="s">
        <v>100</v>
      </c>
      <c r="C71" s="39"/>
      <c r="D71" s="39"/>
      <c r="E71" s="24">
        <v>6438.63</v>
      </c>
      <c r="F71" s="25" t="s">
        <v>75</v>
      </c>
    </row>
    <row r="72" spans="1:6" x14ac:dyDescent="0.15">
      <c r="A72" s="29">
        <v>42191</v>
      </c>
      <c r="B72" s="23" t="s">
        <v>26</v>
      </c>
      <c r="C72" s="74" t="s">
        <v>27</v>
      </c>
      <c r="D72" s="22" t="s">
        <v>101</v>
      </c>
      <c r="E72" s="24">
        <v>2000</v>
      </c>
      <c r="F72" s="25" t="s">
        <v>75</v>
      </c>
    </row>
    <row r="73" spans="1:6" ht="42" x14ac:dyDescent="0.15">
      <c r="A73" s="40">
        <v>42195</v>
      </c>
      <c r="B73" s="68" t="s">
        <v>118</v>
      </c>
      <c r="C73" s="74"/>
      <c r="D73" s="22"/>
      <c r="E73" s="24">
        <v>65120</v>
      </c>
      <c r="F73" s="25" t="s">
        <v>123</v>
      </c>
    </row>
    <row r="74" spans="1:6" ht="13.5" customHeight="1" x14ac:dyDescent="0.15">
      <c r="A74" s="40">
        <v>42195</v>
      </c>
      <c r="B74" s="22" t="s">
        <v>105</v>
      </c>
      <c r="C74" s="74" t="s">
        <v>106</v>
      </c>
      <c r="D74" s="22" t="s">
        <v>107</v>
      </c>
      <c r="E74" s="24">
        <v>1500</v>
      </c>
      <c r="F74" s="25" t="s">
        <v>123</v>
      </c>
    </row>
    <row r="75" spans="1:6" ht="18" customHeight="1" x14ac:dyDescent="0.15">
      <c r="A75" s="40">
        <v>42195</v>
      </c>
      <c r="B75" s="39" t="s">
        <v>11</v>
      </c>
      <c r="C75" s="39"/>
      <c r="D75" s="39"/>
      <c r="E75" s="24">
        <v>97.5</v>
      </c>
      <c r="F75" s="25" t="s">
        <v>123</v>
      </c>
    </row>
    <row r="76" spans="1:6" ht="15.75" customHeight="1" x14ac:dyDescent="0.15">
      <c r="A76" s="40">
        <v>42195</v>
      </c>
      <c r="B76" s="22" t="s">
        <v>108</v>
      </c>
      <c r="C76" s="39" t="s">
        <v>109</v>
      </c>
      <c r="D76" s="39" t="s">
        <v>104</v>
      </c>
      <c r="E76" s="24">
        <v>32000</v>
      </c>
      <c r="F76" s="25" t="s">
        <v>123</v>
      </c>
    </row>
    <row r="77" spans="1:6" x14ac:dyDescent="0.15">
      <c r="A77" s="40">
        <v>42198</v>
      </c>
      <c r="B77" s="35" t="s">
        <v>111</v>
      </c>
      <c r="C77" s="39" t="s">
        <v>112</v>
      </c>
      <c r="D77" s="39" t="s">
        <v>110</v>
      </c>
      <c r="E77" s="24">
        <v>500</v>
      </c>
      <c r="F77" s="38" t="s">
        <v>119</v>
      </c>
    </row>
    <row r="78" spans="1:6" x14ac:dyDescent="0.15">
      <c r="A78" s="40">
        <v>42198</v>
      </c>
      <c r="B78" s="35" t="s">
        <v>113</v>
      </c>
      <c r="C78" s="39" t="s">
        <v>114</v>
      </c>
      <c r="D78" s="39" t="s">
        <v>104</v>
      </c>
      <c r="E78" s="24">
        <v>500</v>
      </c>
      <c r="F78" s="38" t="s">
        <v>119</v>
      </c>
    </row>
    <row r="79" spans="1:6" ht="18.75" customHeight="1" x14ac:dyDescent="0.15">
      <c r="A79" s="40">
        <v>42199</v>
      </c>
      <c r="B79" s="39" t="s">
        <v>11</v>
      </c>
      <c r="C79" s="39"/>
      <c r="D79" s="39"/>
      <c r="E79" s="24">
        <v>585</v>
      </c>
      <c r="F79" s="25" t="s">
        <v>123</v>
      </c>
    </row>
    <row r="80" spans="1:6" ht="19.5" customHeight="1" x14ac:dyDescent="0.15">
      <c r="A80" s="40">
        <v>42201</v>
      </c>
      <c r="B80" s="39" t="s">
        <v>11</v>
      </c>
      <c r="C80" s="39"/>
      <c r="D80" s="39"/>
      <c r="E80" s="24">
        <v>3412.5</v>
      </c>
      <c r="F80" s="25" t="s">
        <v>123</v>
      </c>
    </row>
    <row r="81" spans="1:6" ht="17.25" customHeight="1" x14ac:dyDescent="0.15">
      <c r="A81" s="40">
        <v>42202</v>
      </c>
      <c r="B81" s="35" t="s">
        <v>115</v>
      </c>
      <c r="C81" s="39" t="s">
        <v>116</v>
      </c>
      <c r="D81" s="39"/>
      <c r="E81" s="24">
        <v>130</v>
      </c>
      <c r="F81" s="38" t="s">
        <v>119</v>
      </c>
    </row>
    <row r="82" spans="1:6" ht="19.5" customHeight="1" x14ac:dyDescent="0.15">
      <c r="A82" s="40">
        <v>42206</v>
      </c>
      <c r="B82" s="39" t="s">
        <v>11</v>
      </c>
      <c r="C82" s="41"/>
      <c r="D82" s="41"/>
      <c r="E82" s="24">
        <v>487.5</v>
      </c>
      <c r="F82" s="38" t="s">
        <v>119</v>
      </c>
    </row>
    <row r="83" spans="1:6" ht="15" customHeight="1" x14ac:dyDescent="0.15">
      <c r="A83" s="40">
        <v>42206</v>
      </c>
      <c r="B83" s="39" t="s">
        <v>11</v>
      </c>
      <c r="C83" s="39"/>
      <c r="D83" s="39"/>
      <c r="E83" s="24">
        <v>1950</v>
      </c>
      <c r="F83" s="38" t="s">
        <v>119</v>
      </c>
    </row>
    <row r="84" spans="1:6" ht="18" customHeight="1" x14ac:dyDescent="0.15">
      <c r="A84" s="40">
        <v>42207</v>
      </c>
      <c r="B84" s="22" t="s">
        <v>130</v>
      </c>
      <c r="C84" s="39" t="s">
        <v>131</v>
      </c>
      <c r="D84" s="39"/>
      <c r="E84" s="24">
        <v>3000</v>
      </c>
      <c r="F84" s="38" t="s">
        <v>119</v>
      </c>
    </row>
    <row r="85" spans="1:6" ht="18" customHeight="1" x14ac:dyDescent="0.15">
      <c r="A85" s="40">
        <v>42216</v>
      </c>
      <c r="B85" s="23" t="s">
        <v>80</v>
      </c>
      <c r="C85" s="39"/>
      <c r="D85" s="39"/>
      <c r="E85" s="24">
        <v>318.7</v>
      </c>
      <c r="F85" s="38" t="s">
        <v>119</v>
      </c>
    </row>
    <row r="86" spans="1:6" ht="18" customHeight="1" x14ac:dyDescent="0.15">
      <c r="A86" s="40">
        <v>42219</v>
      </c>
      <c r="B86" s="23" t="s">
        <v>80</v>
      </c>
      <c r="C86" s="39"/>
      <c r="D86" s="39"/>
      <c r="E86" s="24">
        <v>985</v>
      </c>
      <c r="F86" s="38" t="s">
        <v>119</v>
      </c>
    </row>
    <row r="87" spans="1:6" x14ac:dyDescent="0.15">
      <c r="A87" s="40">
        <v>42222</v>
      </c>
      <c r="B87" s="39" t="s">
        <v>135</v>
      </c>
      <c r="C87" s="39" t="s">
        <v>136</v>
      </c>
      <c r="D87" s="39" t="s">
        <v>137</v>
      </c>
      <c r="E87" s="24">
        <v>300</v>
      </c>
      <c r="F87" s="38" t="s">
        <v>138</v>
      </c>
    </row>
    <row r="88" spans="1:6" x14ac:dyDescent="0.15">
      <c r="A88" s="40">
        <v>42233</v>
      </c>
      <c r="B88" s="39" t="s">
        <v>142</v>
      </c>
      <c r="C88" s="39" t="s">
        <v>143</v>
      </c>
      <c r="D88" s="39" t="s">
        <v>144</v>
      </c>
      <c r="E88" s="24">
        <v>29.14</v>
      </c>
      <c r="F88" s="38" t="s">
        <v>119</v>
      </c>
    </row>
    <row r="89" spans="1:6" x14ac:dyDescent="0.15">
      <c r="A89" s="40">
        <v>42234</v>
      </c>
      <c r="B89" s="39" t="s">
        <v>141</v>
      </c>
      <c r="C89" s="39"/>
      <c r="D89" s="39"/>
      <c r="E89" s="24">
        <v>350000</v>
      </c>
      <c r="F89" s="38" t="s">
        <v>119</v>
      </c>
    </row>
    <row r="90" spans="1:6" ht="28.5" x14ac:dyDescent="0.15">
      <c r="A90" s="40">
        <v>42236</v>
      </c>
      <c r="B90" s="68" t="s">
        <v>40</v>
      </c>
      <c r="C90" s="39"/>
      <c r="D90" s="39"/>
      <c r="E90" s="24">
        <v>45200</v>
      </c>
      <c r="F90" s="38" t="s">
        <v>150</v>
      </c>
    </row>
    <row r="91" spans="1:6" x14ac:dyDescent="0.15">
      <c r="A91" s="40">
        <v>42237</v>
      </c>
      <c r="B91" s="63" t="s">
        <v>160</v>
      </c>
      <c r="C91" s="39" t="s">
        <v>89</v>
      </c>
      <c r="D91" s="39" t="s">
        <v>161</v>
      </c>
      <c r="E91" s="24">
        <v>11.96</v>
      </c>
      <c r="F91" s="38" t="s">
        <v>150</v>
      </c>
    </row>
    <row r="92" spans="1:6" x14ac:dyDescent="0.15">
      <c r="A92" s="40">
        <v>42243</v>
      </c>
      <c r="B92" s="63" t="s">
        <v>113</v>
      </c>
      <c r="C92" s="39" t="s">
        <v>114</v>
      </c>
      <c r="D92" s="39" t="s">
        <v>104</v>
      </c>
      <c r="E92" s="24">
        <v>1000</v>
      </c>
      <c r="F92" s="38" t="s">
        <v>150</v>
      </c>
    </row>
    <row r="93" spans="1:6" x14ac:dyDescent="0.15">
      <c r="A93" s="40">
        <v>42256</v>
      </c>
      <c r="B93" s="63" t="s">
        <v>154</v>
      </c>
      <c r="C93" s="39" t="s">
        <v>155</v>
      </c>
      <c r="D93" s="39" t="s">
        <v>156</v>
      </c>
      <c r="E93" s="24">
        <v>0.74</v>
      </c>
      <c r="F93" s="38" t="s">
        <v>150</v>
      </c>
    </row>
    <row r="94" spans="1:6" x14ac:dyDescent="0.15">
      <c r="A94" s="40">
        <v>42256</v>
      </c>
      <c r="B94" s="63" t="s">
        <v>157</v>
      </c>
      <c r="C94" s="39" t="s">
        <v>158</v>
      </c>
      <c r="D94" s="39" t="s">
        <v>159</v>
      </c>
      <c r="E94" s="24">
        <v>105.5</v>
      </c>
      <c r="F94" s="38" t="s">
        <v>150</v>
      </c>
    </row>
    <row r="95" spans="1:6" ht="21.75" customHeight="1" x14ac:dyDescent="0.15">
      <c r="A95" s="40">
        <v>42258</v>
      </c>
      <c r="B95" s="63" t="s">
        <v>113</v>
      </c>
      <c r="C95" s="39" t="s">
        <v>114</v>
      </c>
      <c r="D95" s="39" t="s">
        <v>104</v>
      </c>
      <c r="E95" s="24">
        <v>500</v>
      </c>
      <c r="F95" s="38" t="s">
        <v>150</v>
      </c>
    </row>
    <row r="96" spans="1:6" ht="31.5" customHeight="1" x14ac:dyDescent="0.15">
      <c r="A96" s="40">
        <v>42269</v>
      </c>
      <c r="B96" s="68" t="s">
        <v>40</v>
      </c>
      <c r="C96" s="39"/>
      <c r="D96" s="39"/>
      <c r="E96" s="24">
        <v>100000</v>
      </c>
      <c r="F96" s="38" t="s">
        <v>138</v>
      </c>
    </row>
    <row r="97" spans="1:6" ht="46.5" customHeight="1" x14ac:dyDescent="0.15">
      <c r="A97" s="40">
        <v>42271</v>
      </c>
      <c r="B97" s="22" t="s">
        <v>153</v>
      </c>
      <c r="C97" s="39"/>
      <c r="D97" s="39"/>
      <c r="E97" s="24">
        <v>21960.32</v>
      </c>
      <c r="F97" s="38" t="s">
        <v>162</v>
      </c>
    </row>
    <row r="98" spans="1:6" ht="15" customHeight="1" x14ac:dyDescent="0.15">
      <c r="A98" s="40">
        <v>42272</v>
      </c>
      <c r="B98" s="22" t="s">
        <v>152</v>
      </c>
      <c r="C98" s="39"/>
      <c r="D98" s="39"/>
      <c r="E98" s="24">
        <v>1000</v>
      </c>
      <c r="F98" s="38" t="s">
        <v>162</v>
      </c>
    </row>
    <row r="99" spans="1:6" ht="15" customHeight="1" x14ac:dyDescent="0.15">
      <c r="A99" s="40">
        <v>42279</v>
      </c>
      <c r="B99" s="23" t="s">
        <v>76</v>
      </c>
      <c r="C99" s="71"/>
      <c r="D99" s="71"/>
      <c r="E99" s="24">
        <v>100000</v>
      </c>
      <c r="F99" s="38" t="s">
        <v>162</v>
      </c>
    </row>
    <row r="100" spans="1:6" ht="48" customHeight="1" x14ac:dyDescent="0.15">
      <c r="A100" s="40">
        <v>42283</v>
      </c>
      <c r="B100" s="22" t="s">
        <v>166</v>
      </c>
      <c r="C100" s="71"/>
      <c r="D100" s="71"/>
      <c r="E100" s="24">
        <v>10962.06</v>
      </c>
      <c r="F100" s="38" t="s">
        <v>167</v>
      </c>
    </row>
    <row r="101" spans="1:6" ht="15" customHeight="1" x14ac:dyDescent="0.15">
      <c r="A101" s="40">
        <v>42285</v>
      </c>
      <c r="B101" s="22" t="s">
        <v>165</v>
      </c>
      <c r="C101" s="71"/>
      <c r="D101" s="71"/>
      <c r="E101" s="24">
        <v>1000</v>
      </c>
      <c r="F101" s="38" t="s">
        <v>167</v>
      </c>
    </row>
    <row r="102" spans="1:6" ht="15" customHeight="1" x14ac:dyDescent="0.15">
      <c r="A102" s="40">
        <v>42286</v>
      </c>
      <c r="B102" s="22" t="s">
        <v>165</v>
      </c>
      <c r="C102" s="71"/>
      <c r="D102" s="71"/>
      <c r="E102" s="24">
        <v>200</v>
      </c>
      <c r="F102" s="38" t="s">
        <v>173</v>
      </c>
    </row>
    <row r="103" spans="1:6" x14ac:dyDescent="0.15">
      <c r="A103" s="40">
        <v>42286</v>
      </c>
      <c r="B103" s="22" t="s">
        <v>169</v>
      </c>
      <c r="C103" s="22"/>
      <c r="D103" s="22"/>
      <c r="E103" s="24">
        <v>1000</v>
      </c>
      <c r="F103" s="38" t="s">
        <v>173</v>
      </c>
    </row>
    <row r="104" spans="1:6" x14ac:dyDescent="0.15">
      <c r="A104" s="40">
        <v>42286</v>
      </c>
      <c r="B104" s="22" t="s">
        <v>165</v>
      </c>
      <c r="C104" s="71"/>
      <c r="D104" s="71"/>
      <c r="E104" s="24">
        <v>100</v>
      </c>
      <c r="F104" s="38" t="s">
        <v>173</v>
      </c>
    </row>
    <row r="105" spans="1:6" x14ac:dyDescent="0.15">
      <c r="A105" s="40">
        <v>42286</v>
      </c>
      <c r="B105" s="22" t="s">
        <v>171</v>
      </c>
      <c r="C105" s="22"/>
      <c r="D105" s="22"/>
      <c r="E105" s="24">
        <v>100</v>
      </c>
      <c r="F105" s="38" t="s">
        <v>173</v>
      </c>
    </row>
    <row r="106" spans="1:6" ht="13.5" customHeight="1" x14ac:dyDescent="0.15">
      <c r="A106" s="40">
        <v>42286</v>
      </c>
      <c r="B106" s="22" t="s">
        <v>170</v>
      </c>
      <c r="C106" s="22"/>
      <c r="D106" s="22"/>
      <c r="E106" s="24">
        <v>5000</v>
      </c>
      <c r="F106" s="38" t="s">
        <v>173</v>
      </c>
    </row>
    <row r="107" spans="1:6" ht="28.5" customHeight="1" x14ac:dyDescent="0.15">
      <c r="A107" s="40">
        <v>42307</v>
      </c>
      <c r="B107" s="68" t="s">
        <v>176</v>
      </c>
      <c r="C107" s="22"/>
      <c r="D107" s="22"/>
      <c r="E107" s="24">
        <v>3000</v>
      </c>
      <c r="F107" s="38" t="s">
        <v>177</v>
      </c>
    </row>
    <row r="108" spans="1:6" ht="13.5" customHeight="1" x14ac:dyDescent="0.15">
      <c r="A108" s="40">
        <v>42310</v>
      </c>
      <c r="B108" s="68" t="s">
        <v>178</v>
      </c>
      <c r="C108" s="22" t="s">
        <v>179</v>
      </c>
      <c r="D108" s="22" t="s">
        <v>180</v>
      </c>
      <c r="E108" s="24">
        <v>200</v>
      </c>
      <c r="F108" s="38" t="s">
        <v>177</v>
      </c>
    </row>
    <row r="109" spans="1:6" ht="13.5" customHeight="1" x14ac:dyDescent="0.15">
      <c r="A109" s="40">
        <v>42310</v>
      </c>
      <c r="B109" s="68" t="s">
        <v>181</v>
      </c>
      <c r="C109" s="22" t="s">
        <v>182</v>
      </c>
      <c r="D109" s="22"/>
      <c r="E109" s="24">
        <v>100</v>
      </c>
      <c r="F109" s="38" t="s">
        <v>177</v>
      </c>
    </row>
    <row r="110" spans="1:6" ht="21" customHeight="1" x14ac:dyDescent="0.15">
      <c r="A110" s="40">
        <v>42310</v>
      </c>
      <c r="B110" s="31" t="s">
        <v>183</v>
      </c>
      <c r="C110" s="22"/>
      <c r="D110" s="22"/>
      <c r="E110" s="24">
        <v>10000</v>
      </c>
      <c r="F110" s="38" t="s">
        <v>177</v>
      </c>
    </row>
    <row r="111" spans="1:6" ht="21" customHeight="1" x14ac:dyDescent="0.15">
      <c r="A111" s="40">
        <v>42310</v>
      </c>
      <c r="B111" s="22" t="s">
        <v>184</v>
      </c>
      <c r="C111" s="22" t="s">
        <v>185</v>
      </c>
      <c r="D111" s="22"/>
      <c r="E111" s="24">
        <v>200</v>
      </c>
      <c r="F111" s="38" t="s">
        <v>177</v>
      </c>
    </row>
    <row r="112" spans="1:6" ht="18.75" customHeight="1" x14ac:dyDescent="0.15">
      <c r="A112" s="40">
        <v>42310</v>
      </c>
      <c r="B112" s="31" t="s">
        <v>183</v>
      </c>
      <c r="C112" s="22"/>
      <c r="D112" s="22"/>
      <c r="E112" s="24">
        <v>200</v>
      </c>
      <c r="F112" s="38" t="s">
        <v>177</v>
      </c>
    </row>
    <row r="113" spans="1:6" ht="16.5" customHeight="1" x14ac:dyDescent="0.15">
      <c r="A113" s="40">
        <v>42310</v>
      </c>
      <c r="B113" s="22" t="s">
        <v>186</v>
      </c>
      <c r="C113" s="22" t="s">
        <v>185</v>
      </c>
      <c r="D113" s="22"/>
      <c r="E113" s="24">
        <v>300</v>
      </c>
      <c r="F113" s="38" t="s">
        <v>177</v>
      </c>
    </row>
    <row r="114" spans="1:6" x14ac:dyDescent="0.15">
      <c r="A114" s="40">
        <v>42310</v>
      </c>
      <c r="B114" s="68" t="s">
        <v>187</v>
      </c>
      <c r="C114" s="68" t="s">
        <v>188</v>
      </c>
      <c r="D114" s="68" t="s">
        <v>189</v>
      </c>
      <c r="E114" s="55">
        <v>200</v>
      </c>
      <c r="F114" s="38" t="s">
        <v>177</v>
      </c>
    </row>
    <row r="115" spans="1:6" x14ac:dyDescent="0.15">
      <c r="A115" s="72">
        <v>42310</v>
      </c>
      <c r="B115" s="74" t="s">
        <v>190</v>
      </c>
      <c r="C115" s="74" t="s">
        <v>191</v>
      </c>
      <c r="D115" s="74" t="s">
        <v>192</v>
      </c>
      <c r="E115" s="73">
        <v>10000</v>
      </c>
      <c r="F115" s="38" t="s">
        <v>177</v>
      </c>
    </row>
    <row r="116" spans="1:6" x14ac:dyDescent="0.15">
      <c r="A116" s="40">
        <v>42310</v>
      </c>
      <c r="B116" s="18" t="s">
        <v>193</v>
      </c>
      <c r="C116" s="18" t="s">
        <v>182</v>
      </c>
      <c r="D116" s="18"/>
      <c r="E116" s="20">
        <v>1000</v>
      </c>
      <c r="F116" s="38" t="s">
        <v>177</v>
      </c>
    </row>
    <row r="117" spans="1:6" x14ac:dyDescent="0.15">
      <c r="A117" s="40">
        <v>42313</v>
      </c>
      <c r="B117" s="22" t="s">
        <v>194</v>
      </c>
      <c r="C117" s="22" t="s">
        <v>195</v>
      </c>
      <c r="D117" s="22" t="s">
        <v>196</v>
      </c>
      <c r="E117" s="24">
        <v>500</v>
      </c>
      <c r="F117" s="38" t="s">
        <v>197</v>
      </c>
    </row>
    <row r="118" spans="1:6" ht="15.75" customHeight="1" x14ac:dyDescent="0.15">
      <c r="A118" s="40">
        <v>42314</v>
      </c>
      <c r="B118" s="22" t="s">
        <v>198</v>
      </c>
      <c r="C118" s="47"/>
      <c r="D118" s="47"/>
      <c r="E118" s="24">
        <v>30000</v>
      </c>
      <c r="F118" s="38" t="s">
        <v>173</v>
      </c>
    </row>
    <row r="119" spans="1:6" x14ac:dyDescent="0.15">
      <c r="A119" s="40">
        <v>42320</v>
      </c>
      <c r="B119" s="39" t="s">
        <v>205</v>
      </c>
      <c r="C119" s="39"/>
      <c r="D119" s="39"/>
      <c r="E119" s="24">
        <v>20000</v>
      </c>
      <c r="F119" s="38" t="s">
        <v>197</v>
      </c>
    </row>
    <row r="120" spans="1:6" x14ac:dyDescent="0.15">
      <c r="A120" s="40">
        <v>42320</v>
      </c>
      <c r="B120" s="22" t="s">
        <v>206</v>
      </c>
      <c r="C120" s="39"/>
      <c r="D120" s="39"/>
      <c r="E120" s="24">
        <v>10000</v>
      </c>
      <c r="F120" s="38" t="s">
        <v>167</v>
      </c>
    </row>
    <row r="121" spans="1:6" x14ac:dyDescent="0.15">
      <c r="A121" s="40">
        <v>42321</v>
      </c>
      <c r="B121" s="39" t="s">
        <v>183</v>
      </c>
      <c r="C121" s="39"/>
      <c r="D121" s="39"/>
      <c r="E121" s="24">
        <v>1160</v>
      </c>
      <c r="F121" s="38" t="s">
        <v>197</v>
      </c>
    </row>
    <row r="122" spans="1:6" x14ac:dyDescent="0.15">
      <c r="A122" s="40">
        <v>42326</v>
      </c>
      <c r="B122" s="39" t="s">
        <v>207</v>
      </c>
      <c r="C122" s="39" t="s">
        <v>208</v>
      </c>
      <c r="D122" s="39" t="s">
        <v>196</v>
      </c>
      <c r="E122" s="24">
        <v>500</v>
      </c>
      <c r="F122" s="38" t="s">
        <v>197</v>
      </c>
    </row>
    <row r="123" spans="1:6" ht="20.25" customHeight="1" x14ac:dyDescent="0.15">
      <c r="A123" s="40">
        <v>42332</v>
      </c>
      <c r="B123" s="39" t="s">
        <v>209</v>
      </c>
      <c r="C123" s="39" t="s">
        <v>27</v>
      </c>
      <c r="D123" s="39" t="s">
        <v>90</v>
      </c>
      <c r="E123" s="24">
        <v>1000</v>
      </c>
      <c r="F123" s="38" t="s">
        <v>197</v>
      </c>
    </row>
    <row r="124" spans="1:6" ht="19.5" customHeight="1" x14ac:dyDescent="0.15">
      <c r="A124" s="40">
        <v>42338</v>
      </c>
      <c r="B124" s="39" t="s">
        <v>211</v>
      </c>
      <c r="C124" s="39"/>
      <c r="D124" s="39"/>
      <c r="E124" s="24">
        <v>346941.88</v>
      </c>
      <c r="F124" s="80" t="s">
        <v>212</v>
      </c>
    </row>
    <row r="125" spans="1:6" ht="20.25" customHeight="1" x14ac:dyDescent="0.15">
      <c r="A125" s="40">
        <v>42338</v>
      </c>
      <c r="B125" s="22" t="s">
        <v>213</v>
      </c>
      <c r="C125" s="39" t="s">
        <v>214</v>
      </c>
      <c r="D125" s="39" t="s">
        <v>215</v>
      </c>
      <c r="E125" s="24">
        <v>45000</v>
      </c>
      <c r="F125" s="38" t="s">
        <v>216</v>
      </c>
    </row>
    <row r="126" spans="1:6" x14ac:dyDescent="0.15">
      <c r="A126" s="40">
        <v>42338</v>
      </c>
      <c r="B126" s="31" t="s">
        <v>183</v>
      </c>
      <c r="C126" s="39"/>
      <c r="D126" s="39"/>
      <c r="E126" s="24">
        <v>100</v>
      </c>
      <c r="F126" s="38" t="s">
        <v>217</v>
      </c>
    </row>
    <row r="127" spans="1:6" x14ac:dyDescent="0.15">
      <c r="A127" s="40">
        <v>42338</v>
      </c>
      <c r="B127" s="31" t="s">
        <v>183</v>
      </c>
      <c r="C127" s="39"/>
      <c r="D127" s="39"/>
      <c r="E127" s="24">
        <v>300</v>
      </c>
      <c r="F127" s="38" t="s">
        <v>217</v>
      </c>
    </row>
    <row r="128" spans="1:6" ht="16.5" customHeight="1" x14ac:dyDescent="0.15">
      <c r="A128" s="40">
        <v>42338</v>
      </c>
      <c r="B128" s="31" t="s">
        <v>183</v>
      </c>
      <c r="C128" s="47"/>
      <c r="D128" s="47"/>
      <c r="E128" s="24">
        <v>950</v>
      </c>
      <c r="F128" s="38" t="s">
        <v>217</v>
      </c>
    </row>
    <row r="129" spans="1:6" ht="16.5" customHeight="1" x14ac:dyDescent="0.15">
      <c r="A129" s="40">
        <v>42338</v>
      </c>
      <c r="B129" s="31" t="s">
        <v>183</v>
      </c>
      <c r="C129" s="47"/>
      <c r="D129" s="47"/>
      <c r="E129" s="24">
        <v>5000</v>
      </c>
      <c r="F129" s="38" t="s">
        <v>167</v>
      </c>
    </row>
    <row r="130" spans="1:6" ht="16.5" customHeight="1" x14ac:dyDescent="0.15">
      <c r="A130" s="40">
        <v>42338</v>
      </c>
      <c r="B130" s="31" t="s">
        <v>183</v>
      </c>
      <c r="C130" s="75"/>
      <c r="D130" s="76"/>
      <c r="E130" s="24">
        <v>5000</v>
      </c>
      <c r="F130" s="38" t="s">
        <v>217</v>
      </c>
    </row>
    <row r="131" spans="1:6" x14ac:dyDescent="0.15">
      <c r="A131" s="40">
        <v>42338</v>
      </c>
      <c r="B131" s="31" t="s">
        <v>183</v>
      </c>
      <c r="C131" s="50"/>
      <c r="D131" s="51"/>
      <c r="E131" s="24">
        <v>600</v>
      </c>
      <c r="F131" s="38" t="s">
        <v>217</v>
      </c>
    </row>
    <row r="132" spans="1:6" x14ac:dyDescent="0.15">
      <c r="A132" s="40">
        <v>42338</v>
      </c>
      <c r="B132" s="22" t="s">
        <v>189</v>
      </c>
      <c r="C132" s="71" t="s">
        <v>218</v>
      </c>
      <c r="D132" s="77" t="s">
        <v>161</v>
      </c>
      <c r="E132" s="24">
        <v>2000</v>
      </c>
      <c r="F132" s="38" t="s">
        <v>217</v>
      </c>
    </row>
    <row r="133" spans="1:6" ht="15.75" customHeight="1" x14ac:dyDescent="0.15">
      <c r="A133" s="40">
        <v>42338</v>
      </c>
      <c r="B133" s="31" t="s">
        <v>183</v>
      </c>
      <c r="C133" s="50"/>
      <c r="D133" s="51"/>
      <c r="E133" s="24">
        <v>500</v>
      </c>
      <c r="F133" s="38" t="s">
        <v>217</v>
      </c>
    </row>
    <row r="134" spans="1:6" ht="20.25" customHeight="1" x14ac:dyDescent="0.15">
      <c r="A134" s="40">
        <v>42339</v>
      </c>
      <c r="B134" s="22" t="s">
        <v>219</v>
      </c>
      <c r="C134" s="22" t="s">
        <v>220</v>
      </c>
      <c r="D134" s="22" t="s">
        <v>221</v>
      </c>
      <c r="E134" s="24">
        <v>200</v>
      </c>
      <c r="F134" s="38" t="s">
        <v>216</v>
      </c>
    </row>
    <row r="135" spans="1:6" x14ac:dyDescent="0.15">
      <c r="A135" s="40">
        <v>42339</v>
      </c>
      <c r="B135" s="22" t="s">
        <v>222</v>
      </c>
      <c r="C135" s="22"/>
      <c r="D135" s="22"/>
      <c r="E135" s="24">
        <v>10000</v>
      </c>
      <c r="F135" s="38" t="s">
        <v>217</v>
      </c>
    </row>
    <row r="136" spans="1:6" x14ac:dyDescent="0.15">
      <c r="A136" s="34">
        <v>42342</v>
      </c>
      <c r="B136" s="31" t="s">
        <v>183</v>
      </c>
      <c r="C136" s="22"/>
      <c r="D136" s="23"/>
      <c r="E136" s="24">
        <v>150</v>
      </c>
      <c r="F136" s="38" t="s">
        <v>230</v>
      </c>
    </row>
    <row r="137" spans="1:6" ht="21" customHeight="1" x14ac:dyDescent="0.15">
      <c r="A137" s="34">
        <v>42342</v>
      </c>
      <c r="B137" s="31" t="s">
        <v>183</v>
      </c>
      <c r="C137" s="50"/>
      <c r="D137" s="51"/>
      <c r="E137" s="24">
        <v>200</v>
      </c>
      <c r="F137" s="38" t="s">
        <v>230</v>
      </c>
    </row>
    <row r="138" spans="1:6" ht="21" customHeight="1" x14ac:dyDescent="0.15">
      <c r="A138" s="34">
        <v>42345</v>
      </c>
      <c r="B138" s="31" t="s">
        <v>183</v>
      </c>
      <c r="C138" s="53"/>
      <c r="D138" s="54"/>
      <c r="E138" s="55">
        <v>2000</v>
      </c>
      <c r="F138" s="38" t="s">
        <v>230</v>
      </c>
    </row>
    <row r="139" spans="1:6" ht="21" customHeight="1" x14ac:dyDescent="0.15">
      <c r="A139" s="34">
        <v>42345</v>
      </c>
      <c r="B139" s="31" t="s">
        <v>183</v>
      </c>
      <c r="C139" s="53"/>
      <c r="D139" s="54"/>
      <c r="E139" s="55">
        <v>1000</v>
      </c>
      <c r="F139" s="38" t="s">
        <v>230</v>
      </c>
    </row>
    <row r="140" spans="1:6" ht="21" customHeight="1" x14ac:dyDescent="0.15">
      <c r="A140" s="34">
        <v>42345</v>
      </c>
      <c r="B140" s="68" t="s">
        <v>234</v>
      </c>
      <c r="C140" s="53" t="s">
        <v>235</v>
      </c>
      <c r="D140" s="54" t="s">
        <v>236</v>
      </c>
      <c r="E140" s="55">
        <v>100</v>
      </c>
      <c r="F140" s="38" t="s">
        <v>167</v>
      </c>
    </row>
    <row r="141" spans="1:6" ht="35.25" customHeight="1" x14ac:dyDescent="0.15">
      <c r="A141" s="34">
        <v>42345</v>
      </c>
      <c r="B141" s="68" t="s">
        <v>40</v>
      </c>
      <c r="C141" s="53"/>
      <c r="D141" s="54"/>
      <c r="E141" s="55">
        <v>21950</v>
      </c>
      <c r="F141" s="46" t="s">
        <v>266</v>
      </c>
    </row>
    <row r="142" spans="1:6" ht="20.25" customHeight="1" x14ac:dyDescent="0.15">
      <c r="A142" s="40">
        <v>42349</v>
      </c>
      <c r="B142" s="68" t="s">
        <v>237</v>
      </c>
      <c r="C142" s="78" t="s">
        <v>238</v>
      </c>
      <c r="D142" s="79" t="s">
        <v>90</v>
      </c>
      <c r="E142" s="55">
        <v>2000</v>
      </c>
      <c r="F142" s="38" t="s">
        <v>167</v>
      </c>
    </row>
    <row r="143" spans="1:6" ht="23.25" customHeight="1" x14ac:dyDescent="0.15">
      <c r="A143" s="40">
        <v>42353</v>
      </c>
      <c r="B143" s="22" t="s">
        <v>11</v>
      </c>
      <c r="C143" s="78"/>
      <c r="D143" s="79"/>
      <c r="E143" s="55">
        <v>97.5</v>
      </c>
      <c r="F143" s="38" t="s">
        <v>167</v>
      </c>
    </row>
    <row r="144" spans="1:6" ht="43.5" customHeight="1" x14ac:dyDescent="0.15">
      <c r="A144" s="40">
        <v>42354</v>
      </c>
      <c r="B144" s="22" t="s">
        <v>239</v>
      </c>
      <c r="C144" s="78"/>
      <c r="D144" s="79"/>
      <c r="E144" s="55">
        <v>16100.91</v>
      </c>
      <c r="F144" s="38" t="s">
        <v>167</v>
      </c>
    </row>
    <row r="145" spans="1:6" ht="21.75" customHeight="1" x14ac:dyDescent="0.15">
      <c r="A145" s="40">
        <v>42354</v>
      </c>
      <c r="B145" s="23" t="s">
        <v>80</v>
      </c>
      <c r="C145" s="78"/>
      <c r="D145" s="79"/>
      <c r="E145" s="55">
        <v>22102</v>
      </c>
      <c r="F145" s="80" t="s">
        <v>240</v>
      </c>
    </row>
    <row r="146" spans="1:6" ht="44.25" customHeight="1" x14ac:dyDescent="0.15">
      <c r="A146" s="40">
        <v>42354</v>
      </c>
      <c r="B146" s="68" t="s">
        <v>241</v>
      </c>
      <c r="C146" s="78"/>
      <c r="D146" s="79"/>
      <c r="E146" s="55">
        <v>14000</v>
      </c>
      <c r="F146" s="80" t="s">
        <v>242</v>
      </c>
    </row>
    <row r="147" spans="1:6" ht="19.5" customHeight="1" x14ac:dyDescent="0.15">
      <c r="A147" s="40">
        <v>42355</v>
      </c>
      <c r="B147" s="22" t="s">
        <v>11</v>
      </c>
      <c r="C147" s="78"/>
      <c r="D147" s="79"/>
      <c r="E147" s="55">
        <v>3900</v>
      </c>
      <c r="F147" s="80" t="s">
        <v>240</v>
      </c>
    </row>
    <row r="148" spans="1:6" ht="42.75" customHeight="1" x14ac:dyDescent="0.15">
      <c r="A148" s="40">
        <v>42355</v>
      </c>
      <c r="B148" s="68" t="s">
        <v>281</v>
      </c>
      <c r="C148" s="78"/>
      <c r="D148" s="79"/>
      <c r="E148" s="55">
        <v>8180</v>
      </c>
      <c r="F148" s="46" t="s">
        <v>266</v>
      </c>
    </row>
    <row r="149" spans="1:6" ht="21" customHeight="1" x14ac:dyDescent="0.15">
      <c r="A149" s="40">
        <v>42356</v>
      </c>
      <c r="B149" s="23" t="s">
        <v>80</v>
      </c>
      <c r="C149" s="53"/>
      <c r="D149" s="54"/>
      <c r="E149" s="55">
        <v>5795</v>
      </c>
      <c r="F149" s="80" t="s">
        <v>240</v>
      </c>
    </row>
    <row r="150" spans="1:6" ht="20.25" customHeight="1" x14ac:dyDescent="0.15">
      <c r="A150" s="40">
        <v>42359</v>
      </c>
      <c r="B150" s="78" t="s">
        <v>183</v>
      </c>
      <c r="C150" s="78"/>
      <c r="D150" s="79"/>
      <c r="E150" s="55">
        <v>300</v>
      </c>
      <c r="F150" s="80" t="s">
        <v>217</v>
      </c>
    </row>
    <row r="151" spans="1:6" ht="20.25" customHeight="1" x14ac:dyDescent="0.15">
      <c r="A151" s="81">
        <v>42359</v>
      </c>
      <c r="B151" s="78" t="s">
        <v>245</v>
      </c>
      <c r="C151" s="78" t="s">
        <v>185</v>
      </c>
      <c r="D151" s="79" t="s">
        <v>137</v>
      </c>
      <c r="E151" s="55">
        <v>7000</v>
      </c>
      <c r="F151" s="80" t="s">
        <v>240</v>
      </c>
    </row>
    <row r="152" spans="1:6" ht="20.25" customHeight="1" x14ac:dyDescent="0.15">
      <c r="A152" s="29">
        <v>42359</v>
      </c>
      <c r="B152" s="68" t="s">
        <v>246</v>
      </c>
      <c r="C152" s="68"/>
      <c r="D152" s="68"/>
      <c r="E152" s="55">
        <v>50000</v>
      </c>
      <c r="F152" s="80" t="s">
        <v>240</v>
      </c>
    </row>
    <row r="153" spans="1:6" ht="14.25" customHeight="1" x14ac:dyDescent="0.15">
      <c r="A153" s="29">
        <v>42359</v>
      </c>
      <c r="B153" s="68" t="s">
        <v>248</v>
      </c>
      <c r="C153" s="68"/>
      <c r="D153" s="68"/>
      <c r="E153" s="55">
        <v>14000</v>
      </c>
      <c r="F153" s="80" t="s">
        <v>242</v>
      </c>
    </row>
    <row r="154" spans="1:6" ht="20.25" customHeight="1" x14ac:dyDescent="0.15">
      <c r="A154" s="29">
        <v>42359</v>
      </c>
      <c r="B154" s="23" t="s">
        <v>80</v>
      </c>
      <c r="C154" s="68"/>
      <c r="D154" s="68"/>
      <c r="E154" s="55">
        <v>1000</v>
      </c>
      <c r="F154" s="80" t="s">
        <v>240</v>
      </c>
    </row>
    <row r="155" spans="1:6" ht="18.75" customHeight="1" x14ac:dyDescent="0.15">
      <c r="A155" s="29">
        <v>42360</v>
      </c>
      <c r="B155" s="68" t="s">
        <v>249</v>
      </c>
      <c r="C155" s="68" t="s">
        <v>185</v>
      </c>
      <c r="D155" s="68" t="s">
        <v>192</v>
      </c>
      <c r="E155" s="55">
        <v>100000</v>
      </c>
      <c r="F155" s="80" t="s">
        <v>242</v>
      </c>
    </row>
    <row r="156" spans="1:6" ht="18.75" customHeight="1" x14ac:dyDescent="0.15">
      <c r="A156" s="29">
        <v>42360</v>
      </c>
      <c r="B156" s="68" t="s">
        <v>250</v>
      </c>
      <c r="C156" s="68" t="s">
        <v>251</v>
      </c>
      <c r="D156" s="68" t="s">
        <v>137</v>
      </c>
      <c r="E156" s="55">
        <v>100000</v>
      </c>
      <c r="F156" s="80" t="s">
        <v>240</v>
      </c>
    </row>
    <row r="157" spans="1:6" ht="20.25" customHeight="1" x14ac:dyDescent="0.15">
      <c r="A157" s="29">
        <v>42360</v>
      </c>
      <c r="B157" s="68" t="s">
        <v>252</v>
      </c>
      <c r="C157" s="68" t="s">
        <v>253</v>
      </c>
      <c r="D157" s="68" t="s">
        <v>254</v>
      </c>
      <c r="E157" s="55">
        <v>100000</v>
      </c>
      <c r="F157" s="38" t="s">
        <v>177</v>
      </c>
    </row>
    <row r="158" spans="1:6" ht="24" customHeight="1" x14ac:dyDescent="0.15">
      <c r="A158" s="29">
        <v>42360</v>
      </c>
      <c r="B158" s="68" t="s">
        <v>255</v>
      </c>
      <c r="C158" s="68" t="s">
        <v>256</v>
      </c>
      <c r="D158" s="68" t="s">
        <v>257</v>
      </c>
      <c r="E158" s="55">
        <v>500</v>
      </c>
      <c r="F158" s="38" t="s">
        <v>177</v>
      </c>
    </row>
    <row r="159" spans="1:6" ht="20.25" customHeight="1" x14ac:dyDescent="0.15">
      <c r="A159" s="29">
        <v>42361</v>
      </c>
      <c r="B159" s="68" t="s">
        <v>259</v>
      </c>
      <c r="C159" s="68"/>
      <c r="D159" s="68"/>
      <c r="E159" s="55">
        <v>30600</v>
      </c>
      <c r="F159" s="80" t="s">
        <v>217</v>
      </c>
    </row>
    <row r="160" spans="1:6" ht="21.75" customHeight="1" x14ac:dyDescent="0.15">
      <c r="A160" s="29">
        <v>42361</v>
      </c>
      <c r="B160" s="23" t="s">
        <v>80</v>
      </c>
      <c r="C160" s="68"/>
      <c r="D160" s="68"/>
      <c r="E160" s="55">
        <v>500</v>
      </c>
      <c r="F160" s="38" t="s">
        <v>230</v>
      </c>
    </row>
    <row r="161" spans="1:6" ht="30.75" customHeight="1" x14ac:dyDescent="0.15">
      <c r="A161" s="29">
        <v>42362</v>
      </c>
      <c r="B161" s="68" t="s">
        <v>260</v>
      </c>
      <c r="C161" s="68" t="s">
        <v>116</v>
      </c>
      <c r="D161" s="68" t="s">
        <v>261</v>
      </c>
      <c r="E161" s="55">
        <v>100</v>
      </c>
      <c r="F161" s="38" t="s">
        <v>230</v>
      </c>
    </row>
    <row r="162" spans="1:6" ht="18" customHeight="1" x14ac:dyDescent="0.15">
      <c r="A162" s="29">
        <v>42362</v>
      </c>
      <c r="B162" s="68" t="s">
        <v>262</v>
      </c>
      <c r="C162" s="68"/>
      <c r="D162" s="68"/>
      <c r="E162" s="55">
        <v>15000</v>
      </c>
      <c r="F162" s="38" t="s">
        <v>230</v>
      </c>
    </row>
    <row r="163" spans="1:6" ht="21" customHeight="1" x14ac:dyDescent="0.15">
      <c r="A163" s="29">
        <v>42362</v>
      </c>
      <c r="B163" s="68" t="s">
        <v>263</v>
      </c>
      <c r="C163" s="68"/>
      <c r="D163" s="68"/>
      <c r="E163" s="55">
        <v>14000</v>
      </c>
      <c r="F163" s="38" t="s">
        <v>230</v>
      </c>
    </row>
    <row r="164" spans="1:6" ht="18" customHeight="1" x14ac:dyDescent="0.15">
      <c r="A164" s="29">
        <v>42363</v>
      </c>
      <c r="B164" s="68" t="s">
        <v>264</v>
      </c>
      <c r="C164" s="68" t="s">
        <v>265</v>
      </c>
      <c r="D164" s="68" t="s">
        <v>137</v>
      </c>
      <c r="E164" s="55">
        <v>1500000</v>
      </c>
      <c r="F164" s="46" t="s">
        <v>266</v>
      </c>
    </row>
    <row r="165" spans="1:6" ht="19.5" customHeight="1" x14ac:dyDescent="0.15">
      <c r="A165" s="29">
        <v>42363</v>
      </c>
      <c r="B165" s="68" t="s">
        <v>267</v>
      </c>
      <c r="C165" s="68" t="s">
        <v>182</v>
      </c>
      <c r="D165" s="68" t="s">
        <v>137</v>
      </c>
      <c r="E165" s="55">
        <v>350000</v>
      </c>
      <c r="F165" s="46" t="s">
        <v>266</v>
      </c>
    </row>
    <row r="166" spans="1:6" ht="23.25" customHeight="1" x14ac:dyDescent="0.15">
      <c r="A166" s="29">
        <v>42363</v>
      </c>
      <c r="B166" s="68" t="s">
        <v>268</v>
      </c>
      <c r="C166" s="68" t="s">
        <v>269</v>
      </c>
      <c r="D166" s="68"/>
      <c r="E166" s="55">
        <v>500</v>
      </c>
      <c r="F166" s="46" t="s">
        <v>266</v>
      </c>
    </row>
    <row r="167" spans="1:6" ht="23.25" customHeight="1" x14ac:dyDescent="0.15">
      <c r="A167" s="29">
        <v>42363</v>
      </c>
      <c r="B167" s="68" t="s">
        <v>260</v>
      </c>
      <c r="C167" s="68" t="s">
        <v>116</v>
      </c>
      <c r="D167" s="68" t="s">
        <v>261</v>
      </c>
      <c r="E167" s="55">
        <v>500</v>
      </c>
      <c r="F167" s="46" t="s">
        <v>266</v>
      </c>
    </row>
    <row r="168" spans="1:6" ht="21.75" customHeight="1" x14ac:dyDescent="0.15">
      <c r="A168" s="29">
        <v>42363</v>
      </c>
      <c r="B168" s="68" t="s">
        <v>270</v>
      </c>
      <c r="C168" s="68" t="s">
        <v>214</v>
      </c>
      <c r="D168" s="68" t="s">
        <v>271</v>
      </c>
      <c r="E168" s="55">
        <v>3000</v>
      </c>
      <c r="F168" s="46" t="s">
        <v>266</v>
      </c>
    </row>
    <row r="169" spans="1:6" ht="22.5" customHeight="1" x14ac:dyDescent="0.15">
      <c r="A169" s="29">
        <v>42363</v>
      </c>
      <c r="B169" s="68" t="s">
        <v>272</v>
      </c>
      <c r="C169" s="68"/>
      <c r="D169" s="68"/>
      <c r="E169" s="55">
        <v>1000000</v>
      </c>
      <c r="F169" s="46" t="s">
        <v>266</v>
      </c>
    </row>
    <row r="170" spans="1:6" ht="48" customHeight="1" x14ac:dyDescent="0.15">
      <c r="A170" s="29">
        <v>42363</v>
      </c>
      <c r="B170" s="68" t="s">
        <v>282</v>
      </c>
      <c r="C170" s="68"/>
      <c r="D170" s="68"/>
      <c r="E170" s="55">
        <v>615750</v>
      </c>
      <c r="F170" s="46" t="s">
        <v>266</v>
      </c>
    </row>
    <row r="171" spans="1:6" ht="48" customHeight="1" x14ac:dyDescent="0.15">
      <c r="A171" s="29">
        <v>42366</v>
      </c>
      <c r="B171" s="68" t="s">
        <v>282</v>
      </c>
      <c r="C171" s="68"/>
      <c r="D171" s="68"/>
      <c r="E171" s="55">
        <v>1350000</v>
      </c>
      <c r="F171" s="46" t="s">
        <v>266</v>
      </c>
    </row>
    <row r="172" spans="1:6" ht="22.5" customHeight="1" x14ac:dyDescent="0.15">
      <c r="A172" s="29">
        <v>42366</v>
      </c>
      <c r="B172" s="68" t="s">
        <v>76</v>
      </c>
      <c r="C172" s="68"/>
      <c r="D172" s="68"/>
      <c r="E172" s="55">
        <v>100000</v>
      </c>
      <c r="F172" s="46" t="s">
        <v>266</v>
      </c>
    </row>
    <row r="173" spans="1:6" ht="33" customHeight="1" x14ac:dyDescent="0.15">
      <c r="A173" s="29">
        <v>42366</v>
      </c>
      <c r="B173" s="68" t="s">
        <v>273</v>
      </c>
      <c r="C173" s="68"/>
      <c r="D173" s="68"/>
      <c r="E173" s="55">
        <v>26100</v>
      </c>
      <c r="F173" s="46" t="s">
        <v>266</v>
      </c>
    </row>
    <row r="174" spans="1:6" ht="21" customHeight="1" x14ac:dyDescent="0.15">
      <c r="A174" s="29">
        <v>42367</v>
      </c>
      <c r="B174" s="68" t="s">
        <v>275</v>
      </c>
      <c r="C174" s="68"/>
      <c r="D174" s="68"/>
      <c r="E174" s="55">
        <v>600000</v>
      </c>
      <c r="F174" s="46" t="s">
        <v>266</v>
      </c>
    </row>
    <row r="175" spans="1:6" ht="16.5" customHeight="1" x14ac:dyDescent="0.15">
      <c r="A175" s="29">
        <v>42368</v>
      </c>
      <c r="B175" s="68" t="s">
        <v>276</v>
      </c>
      <c r="C175" s="68"/>
      <c r="D175" s="68"/>
      <c r="E175" s="55">
        <v>100000</v>
      </c>
      <c r="F175" s="46" t="s">
        <v>266</v>
      </c>
    </row>
    <row r="176" spans="1:6" ht="19.5" customHeight="1" x14ac:dyDescent="0.15">
      <c r="A176" s="29">
        <v>42368</v>
      </c>
      <c r="B176" s="22" t="s">
        <v>11</v>
      </c>
      <c r="C176" s="68"/>
      <c r="D176" s="68"/>
      <c r="E176" s="55">
        <v>2239.5700000000002</v>
      </c>
      <c r="F176" s="46" t="s">
        <v>266</v>
      </c>
    </row>
    <row r="177" spans="1:6" ht="21" customHeight="1" x14ac:dyDescent="0.15">
      <c r="A177" s="29">
        <v>42368</v>
      </c>
      <c r="B177" s="23" t="s">
        <v>80</v>
      </c>
      <c r="C177" s="68"/>
      <c r="D177" s="68"/>
      <c r="E177" s="55">
        <v>39125</v>
      </c>
      <c r="F177" s="46" t="s">
        <v>266</v>
      </c>
    </row>
    <row r="178" spans="1:6" ht="25.5" customHeight="1" x14ac:dyDescent="0.15">
      <c r="A178" s="29">
        <v>42369</v>
      </c>
      <c r="B178" s="68" t="s">
        <v>277</v>
      </c>
      <c r="C178" s="68" t="s">
        <v>278</v>
      </c>
      <c r="D178" s="68" t="s">
        <v>279</v>
      </c>
      <c r="E178" s="55">
        <v>2000</v>
      </c>
      <c r="F178" s="46" t="s">
        <v>266</v>
      </c>
    </row>
    <row r="179" spans="1:6" ht="21.75" customHeight="1" x14ac:dyDescent="0.15">
      <c r="A179" s="29">
        <v>42369</v>
      </c>
      <c r="B179" s="68" t="s">
        <v>280</v>
      </c>
      <c r="C179" s="68"/>
      <c r="D179" s="68"/>
      <c r="E179" s="55">
        <v>1000000</v>
      </c>
      <c r="F179" s="46" t="s">
        <v>266</v>
      </c>
    </row>
    <row r="180" spans="1:6" ht="47.25" customHeight="1" x14ac:dyDescent="0.15">
      <c r="A180" s="29"/>
      <c r="B180" s="68"/>
      <c r="C180" s="68"/>
      <c r="D180" s="68"/>
      <c r="E180" s="55"/>
      <c r="F180" s="46"/>
    </row>
    <row r="181" spans="1:6" ht="47.25" customHeight="1" x14ac:dyDescent="0.15">
      <c r="A181" s="29"/>
      <c r="B181" s="68"/>
      <c r="C181" s="68"/>
      <c r="D181" s="68"/>
      <c r="E181" s="55"/>
      <c r="F181" s="82"/>
    </row>
    <row r="182" spans="1:6" ht="47.25" customHeight="1" x14ac:dyDescent="0.15">
      <c r="A182" s="29"/>
      <c r="B182" s="68"/>
      <c r="C182" s="68"/>
      <c r="D182" s="68"/>
      <c r="E182" s="55"/>
      <c r="F182" s="46"/>
    </row>
    <row r="183" spans="1:6" ht="47.25" customHeight="1" x14ac:dyDescent="0.15">
      <c r="A183" s="29"/>
      <c r="B183" s="68"/>
      <c r="C183" s="68"/>
      <c r="D183" s="68"/>
      <c r="E183" s="55"/>
      <c r="F183" s="46"/>
    </row>
    <row r="184" spans="1:6" ht="47.25" customHeight="1" x14ac:dyDescent="0.15">
      <c r="A184" s="29"/>
      <c r="B184" s="68"/>
      <c r="C184" s="68"/>
      <c r="D184" s="68"/>
      <c r="E184" s="55"/>
      <c r="F184" s="46"/>
    </row>
    <row r="185" spans="1:6" ht="47.25" customHeight="1" x14ac:dyDescent="0.15">
      <c r="A185" s="29"/>
      <c r="B185" s="68"/>
      <c r="C185" s="68"/>
      <c r="D185" s="68"/>
      <c r="E185" s="55"/>
      <c r="F185" s="46"/>
    </row>
    <row r="186" spans="1:6" ht="47.25" customHeight="1" x14ac:dyDescent="0.15">
      <c r="A186" s="29"/>
      <c r="B186" s="68"/>
      <c r="C186" s="68"/>
      <c r="D186" s="68"/>
      <c r="E186" s="55"/>
      <c r="F186" s="46"/>
    </row>
    <row r="187" spans="1:6" ht="47.25" customHeight="1" x14ac:dyDescent="0.15">
      <c r="A187" s="29"/>
      <c r="B187" s="68"/>
      <c r="C187" s="68"/>
      <c r="D187" s="68"/>
      <c r="E187" s="55"/>
      <c r="F187" s="46"/>
    </row>
    <row r="188" spans="1:6" ht="47.25" customHeight="1" x14ac:dyDescent="0.15">
      <c r="A188" s="29"/>
      <c r="B188" s="68"/>
      <c r="C188" s="68"/>
      <c r="D188" s="68"/>
      <c r="E188" s="55"/>
      <c r="F188" s="46"/>
    </row>
    <row r="189" spans="1:6" ht="47.25" customHeight="1" x14ac:dyDescent="0.15">
      <c r="A189" s="29"/>
      <c r="B189" s="68"/>
      <c r="C189" s="68"/>
      <c r="D189" s="68"/>
      <c r="E189" s="55"/>
      <c r="F189" s="46"/>
    </row>
    <row r="190" spans="1:6" ht="47.25" customHeight="1" x14ac:dyDescent="0.15">
      <c r="A190" s="29"/>
      <c r="B190" s="68"/>
      <c r="C190" s="68"/>
      <c r="D190" s="68"/>
      <c r="E190" s="55"/>
      <c r="F190" s="46"/>
    </row>
    <row r="191" spans="1:6" ht="47.25" customHeight="1" x14ac:dyDescent="0.15">
      <c r="A191" s="29"/>
      <c r="B191" s="68"/>
      <c r="C191" s="68"/>
      <c r="D191" s="68"/>
      <c r="E191" s="55"/>
      <c r="F191" s="46"/>
    </row>
    <row r="192" spans="1:6" ht="27" customHeight="1" x14ac:dyDescent="0.15">
      <c r="A192" s="29"/>
      <c r="B192" s="68"/>
      <c r="C192" s="68"/>
      <c r="D192" s="68"/>
      <c r="E192" s="55"/>
      <c r="F192" s="46"/>
    </row>
    <row r="193" spans="1:6" ht="27" customHeight="1" x14ac:dyDescent="0.15">
      <c r="A193" s="29"/>
      <c r="B193" s="68"/>
      <c r="C193" s="68"/>
      <c r="D193" s="68"/>
      <c r="E193" s="55"/>
      <c r="F193" s="46"/>
    </row>
    <row r="194" spans="1:6" ht="27" customHeight="1" x14ac:dyDescent="0.15">
      <c r="A194" s="29"/>
      <c r="B194" s="68"/>
      <c r="C194" s="68"/>
      <c r="D194" s="68"/>
      <c r="E194" s="55"/>
      <c r="F194" s="46"/>
    </row>
    <row r="195" spans="1:6" ht="31.5" customHeight="1" x14ac:dyDescent="0.15">
      <c r="A195" s="29"/>
      <c r="B195" s="68"/>
      <c r="C195" s="68"/>
      <c r="D195" s="68"/>
      <c r="E195" s="55"/>
      <c r="F195" s="46"/>
    </row>
    <row r="196" spans="1:6" ht="30" customHeight="1" x14ac:dyDescent="0.15">
      <c r="A196" s="29"/>
      <c r="B196" s="68"/>
      <c r="C196" s="68"/>
      <c r="D196" s="68"/>
      <c r="E196" s="55"/>
      <c r="F196" s="46"/>
    </row>
    <row r="197" spans="1:6" ht="30" customHeight="1" x14ac:dyDescent="0.15">
      <c r="A197" s="29"/>
      <c r="B197" s="68"/>
      <c r="C197" s="68"/>
      <c r="D197" s="68"/>
      <c r="E197" s="55"/>
      <c r="F197" s="46"/>
    </row>
    <row r="198" spans="1:6" ht="30" customHeight="1" x14ac:dyDescent="0.15">
      <c r="A198" s="29"/>
      <c r="B198" s="68"/>
      <c r="C198" s="68"/>
      <c r="D198" s="68"/>
      <c r="E198" s="55"/>
      <c r="F198" s="46"/>
    </row>
    <row r="199" spans="1:6" ht="28.5" customHeight="1" x14ac:dyDescent="0.15">
      <c r="A199" s="29"/>
      <c r="B199" s="68"/>
      <c r="C199" s="68"/>
      <c r="D199" s="68"/>
      <c r="E199" s="55"/>
      <c r="F199" s="46"/>
    </row>
    <row r="200" spans="1:6" ht="28.5" customHeight="1" x14ac:dyDescent="0.15">
      <c r="A200" s="29"/>
      <c r="B200" s="22"/>
      <c r="C200" s="68"/>
      <c r="D200" s="68"/>
      <c r="E200" s="55"/>
      <c r="F200" s="46"/>
    </row>
    <row r="201" spans="1:6" ht="28.5" customHeight="1" x14ac:dyDescent="0.15">
      <c r="A201" s="29"/>
      <c r="B201" s="68"/>
      <c r="C201" s="68"/>
      <c r="D201" s="68"/>
      <c r="E201" s="55"/>
      <c r="F201" s="46"/>
    </row>
    <row r="202" spans="1:6" ht="28.5" customHeight="1" x14ac:dyDescent="0.15">
      <c r="A202" s="29"/>
      <c r="B202" s="68"/>
      <c r="C202" s="68"/>
      <c r="D202" s="68"/>
      <c r="E202" s="55"/>
      <c r="F202" s="46"/>
    </row>
    <row r="203" spans="1:6" ht="27.75" customHeight="1" thickBot="1" x14ac:dyDescent="0.2">
      <c r="A203" s="29"/>
      <c r="B203" s="68"/>
      <c r="C203" s="68"/>
      <c r="D203" s="68"/>
      <c r="E203" s="55"/>
      <c r="F203" s="46"/>
    </row>
    <row r="204" spans="1:6" ht="15" thickBot="1" x14ac:dyDescent="0.2">
      <c r="A204" s="56" t="s">
        <v>23</v>
      </c>
      <c r="B204" s="57"/>
      <c r="C204" s="58"/>
      <c r="D204" s="58"/>
      <c r="E204" s="59">
        <f>SUM(E12:E203)</f>
        <v>10337200.07</v>
      </c>
      <c r="F204" s="84"/>
    </row>
    <row r="205" spans="1:6" x14ac:dyDescent="0.15">
      <c r="E205" s="60"/>
      <c r="F205" s="61"/>
    </row>
    <row r="206" spans="1:6" x14ac:dyDescent="0.15">
      <c r="E206" s="60"/>
    </row>
    <row r="207" spans="1:6" x14ac:dyDescent="0.15">
      <c r="E207" s="60"/>
    </row>
    <row r="208" spans="1:6" x14ac:dyDescent="0.15">
      <c r="E208" s="60"/>
    </row>
    <row r="209" spans="5:5" x14ac:dyDescent="0.15">
      <c r="E209" s="60"/>
    </row>
  </sheetData>
  <sheetProtection selectLockedCells="1" selectUnlockedCells="1"/>
  <autoFilter ref="A11:F101" xr:uid="{00000000-0009-0000-0000-000001000000}"/>
  <mergeCells count="1">
    <mergeCell ref="B9:E9"/>
  </mergeCells>
  <phoneticPr fontId="12" type="noConversion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mc:Ignorable="x14ac xr xr2" xr:uid="{00000000-0001-0000-0200-000000000000}">
  <dimension ref="A1:E47"/>
  <sheetViews>
    <sheetView workbookViewId="0">
      <selection activeCell="C49" sqref="C49"/>
    </sheetView>
  </sheetViews>
  <sheetFormatPr defaultColWidth="11.5703125" defaultRowHeight="12.75" x14ac:dyDescent="0.15"/>
  <cols>
    <col min="1" max="1" width="26.5703125" customWidth="1"/>
    <col min="2" max="2" width="14.85546875" customWidth="1"/>
    <col min="3" max="3" width="106.85546875" bestFit="1" customWidth="1"/>
    <col min="4" max="4" width="11" bestFit="1" customWidth="1"/>
    <col min="5" max="5" width="11.140625" customWidth="1"/>
  </cols>
  <sheetData>
    <row r="1" spans="1:5" x14ac:dyDescent="0.2">
      <c r="E1" t="s">
        <v>233</v>
      </c>
    </row>
    <row r="3" spans="1:5" x14ac:dyDescent="0.2">
      <c r="A3" s="93" t="s">
        <v>13</v>
      </c>
      <c r="B3" s="94"/>
      <c r="C3" s="94"/>
      <c r="D3" s="95"/>
    </row>
    <row r="4" spans="1:5" x14ac:dyDescent="0.2">
      <c r="A4" s="93" t="s">
        <v>5</v>
      </c>
      <c r="B4" s="93" t="s">
        <v>6</v>
      </c>
      <c r="C4" s="93" t="s">
        <v>7</v>
      </c>
      <c r="D4" s="95" t="s">
        <v>14</v>
      </c>
    </row>
    <row r="5" spans="1:5" x14ac:dyDescent="0.2">
      <c r="A5" s="96" t="s">
        <v>15</v>
      </c>
      <c r="B5" s="96" t="s">
        <v>10</v>
      </c>
      <c r="C5" s="96" t="s">
        <v>10</v>
      </c>
      <c r="D5" s="97"/>
    </row>
    <row r="6" spans="1:5" x14ac:dyDescent="0.2">
      <c r="A6" s="98"/>
      <c r="B6" s="99">
        <v>42023</v>
      </c>
      <c r="C6" s="96" t="s">
        <v>31</v>
      </c>
      <c r="D6" s="97">
        <v>35769.86</v>
      </c>
    </row>
    <row r="7" spans="1:5" x14ac:dyDescent="0.2">
      <c r="A7" s="98"/>
      <c r="B7" s="99">
        <v>42034</v>
      </c>
      <c r="C7" s="96" t="s">
        <v>39</v>
      </c>
      <c r="D7" s="97">
        <v>7173.32</v>
      </c>
    </row>
    <row r="8" spans="1:5" x14ac:dyDescent="0.2">
      <c r="A8" s="98"/>
      <c r="B8" s="98"/>
      <c r="C8" s="100" t="s">
        <v>36</v>
      </c>
      <c r="D8" s="101">
        <v>27483.84</v>
      </c>
    </row>
    <row r="9" spans="1:5" x14ac:dyDescent="0.2">
      <c r="A9" s="98"/>
      <c r="B9" s="98"/>
      <c r="C9" s="100" t="s">
        <v>37</v>
      </c>
      <c r="D9" s="101">
        <v>41573.97</v>
      </c>
    </row>
    <row r="10" spans="1:5" x14ac:dyDescent="0.2">
      <c r="A10" s="98"/>
      <c r="B10" s="99">
        <v>42062</v>
      </c>
      <c r="C10" s="96" t="s">
        <v>39</v>
      </c>
      <c r="D10" s="97">
        <v>6479.12</v>
      </c>
    </row>
    <row r="11" spans="1:5" x14ac:dyDescent="0.2">
      <c r="A11" s="98"/>
      <c r="B11" s="98"/>
      <c r="C11" s="100" t="s">
        <v>50</v>
      </c>
      <c r="D11" s="101">
        <v>24824.11</v>
      </c>
    </row>
    <row r="12" spans="1:5" x14ac:dyDescent="0.2">
      <c r="A12" s="98"/>
      <c r="B12" s="98"/>
      <c r="C12" s="100" t="s">
        <v>51</v>
      </c>
      <c r="D12" s="101">
        <v>16255.89</v>
      </c>
    </row>
    <row r="13" spans="1:5" x14ac:dyDescent="0.2">
      <c r="A13" s="98"/>
      <c r="B13" s="98"/>
      <c r="C13" s="100" t="s">
        <v>52</v>
      </c>
      <c r="D13" s="101">
        <v>37550.68</v>
      </c>
    </row>
    <row r="14" spans="1:5" x14ac:dyDescent="0.2">
      <c r="A14" s="98"/>
      <c r="B14" s="99">
        <v>42065</v>
      </c>
      <c r="C14" s="96" t="s">
        <v>53</v>
      </c>
      <c r="D14" s="97">
        <v>11822.47</v>
      </c>
    </row>
    <row r="15" spans="1:5" x14ac:dyDescent="0.2">
      <c r="A15" s="98"/>
      <c r="B15" s="99">
        <v>42089</v>
      </c>
      <c r="C15" s="96" t="s">
        <v>66</v>
      </c>
      <c r="D15" s="97">
        <v>23050.959999999999</v>
      </c>
    </row>
    <row r="16" spans="1:5" x14ac:dyDescent="0.2">
      <c r="A16" s="98"/>
      <c r="B16" s="99">
        <v>42093</v>
      </c>
      <c r="C16" s="96" t="s">
        <v>67</v>
      </c>
      <c r="D16" s="97">
        <v>216148.49</v>
      </c>
    </row>
    <row r="17" spans="1:4" x14ac:dyDescent="0.2">
      <c r="A17" s="98"/>
      <c r="B17" s="99">
        <v>42094</v>
      </c>
      <c r="C17" s="96" t="s">
        <v>39</v>
      </c>
      <c r="D17" s="97">
        <v>7173.33</v>
      </c>
    </row>
    <row r="18" spans="1:4" x14ac:dyDescent="0.2">
      <c r="A18" s="98"/>
      <c r="B18" s="98"/>
      <c r="C18" s="100" t="s">
        <v>70</v>
      </c>
      <c r="D18" s="101">
        <v>41573.97</v>
      </c>
    </row>
    <row r="19" spans="1:4" x14ac:dyDescent="0.2">
      <c r="A19" s="98"/>
      <c r="B19" s="99">
        <v>42096</v>
      </c>
      <c r="C19" s="96" t="s">
        <v>71</v>
      </c>
      <c r="D19" s="97">
        <v>18209.32</v>
      </c>
    </row>
    <row r="20" spans="1:4" x14ac:dyDescent="0.2">
      <c r="A20" s="98"/>
      <c r="B20" s="99">
        <v>42124</v>
      </c>
      <c r="C20" s="96" t="s">
        <v>39</v>
      </c>
      <c r="D20" s="97">
        <v>6941.92</v>
      </c>
    </row>
    <row r="21" spans="1:4" x14ac:dyDescent="0.2">
      <c r="A21" s="98"/>
      <c r="B21" s="98"/>
      <c r="C21" s="100" t="s">
        <v>83</v>
      </c>
      <c r="D21" s="101">
        <v>40232.879999999997</v>
      </c>
    </row>
    <row r="22" spans="1:4" x14ac:dyDescent="0.2">
      <c r="A22" s="98"/>
      <c r="B22" s="99">
        <v>42129</v>
      </c>
      <c r="C22" s="96" t="s">
        <v>79</v>
      </c>
      <c r="D22" s="97">
        <v>7287.12</v>
      </c>
    </row>
    <row r="23" spans="1:4" x14ac:dyDescent="0.2">
      <c r="A23" s="98"/>
      <c r="B23" s="99">
        <v>42136</v>
      </c>
      <c r="C23" s="96" t="s">
        <v>81</v>
      </c>
      <c r="D23" s="97">
        <v>94750.68</v>
      </c>
    </row>
    <row r="24" spans="1:4" x14ac:dyDescent="0.2">
      <c r="A24" s="98"/>
      <c r="B24" s="99">
        <v>42151</v>
      </c>
      <c r="C24" s="96" t="s">
        <v>84</v>
      </c>
      <c r="D24" s="97">
        <v>41573.97</v>
      </c>
    </row>
    <row r="25" spans="1:4" x14ac:dyDescent="0.2">
      <c r="A25" s="98"/>
      <c r="B25" s="99">
        <v>42156</v>
      </c>
      <c r="C25" s="96" t="s">
        <v>87</v>
      </c>
      <c r="D25" s="97">
        <v>15706.85</v>
      </c>
    </row>
    <row r="26" spans="1:4" x14ac:dyDescent="0.2">
      <c r="A26" s="98"/>
      <c r="B26" s="99">
        <v>42153</v>
      </c>
      <c r="C26" s="96" t="s">
        <v>39</v>
      </c>
      <c r="D26" s="97">
        <v>7173.32</v>
      </c>
    </row>
    <row r="27" spans="1:4" x14ac:dyDescent="0.2">
      <c r="A27" s="98"/>
      <c r="B27" s="99">
        <v>42170</v>
      </c>
      <c r="C27" s="96" t="s">
        <v>97</v>
      </c>
      <c r="D27" s="97">
        <v>16895.89</v>
      </c>
    </row>
    <row r="28" spans="1:4" x14ac:dyDescent="0.2">
      <c r="A28" s="98"/>
      <c r="B28" s="99">
        <v>42184</v>
      </c>
      <c r="C28" s="96" t="s">
        <v>98</v>
      </c>
      <c r="D28" s="97">
        <v>40232.879999999997</v>
      </c>
    </row>
    <row r="29" spans="1:4" x14ac:dyDescent="0.2">
      <c r="A29" s="98"/>
      <c r="B29" s="99">
        <v>42186</v>
      </c>
      <c r="C29" s="96" t="s">
        <v>99</v>
      </c>
      <c r="D29" s="97">
        <v>12383.01</v>
      </c>
    </row>
    <row r="30" spans="1:4" x14ac:dyDescent="0.2">
      <c r="A30" s="98"/>
      <c r="B30" s="99">
        <v>42185</v>
      </c>
      <c r="C30" s="96" t="s">
        <v>39</v>
      </c>
      <c r="D30" s="97">
        <v>6941.91</v>
      </c>
    </row>
    <row r="31" spans="1:4" x14ac:dyDescent="0.2">
      <c r="A31" s="98"/>
      <c r="B31" s="99">
        <v>42205</v>
      </c>
      <c r="C31" s="96" t="s">
        <v>117</v>
      </c>
      <c r="D31" s="97">
        <v>41589.040000000001</v>
      </c>
    </row>
    <row r="32" spans="1:4" x14ac:dyDescent="0.2">
      <c r="A32" s="98"/>
      <c r="B32" s="99">
        <v>42215</v>
      </c>
      <c r="C32" s="96" t="s">
        <v>132</v>
      </c>
      <c r="D32" s="97">
        <v>41573.97</v>
      </c>
    </row>
    <row r="33" spans="1:4" x14ac:dyDescent="0.2">
      <c r="A33" s="98"/>
      <c r="B33" s="99">
        <v>42216</v>
      </c>
      <c r="C33" s="96" t="s">
        <v>133</v>
      </c>
      <c r="D33" s="97">
        <v>7173.32</v>
      </c>
    </row>
    <row r="34" spans="1:4" x14ac:dyDescent="0.2">
      <c r="A34" s="98"/>
      <c r="B34" s="99">
        <v>42230</v>
      </c>
      <c r="C34" s="96" t="s">
        <v>140</v>
      </c>
      <c r="D34" s="97">
        <v>18775.34</v>
      </c>
    </row>
    <row r="35" spans="1:4" x14ac:dyDescent="0.2">
      <c r="A35" s="98"/>
      <c r="B35" s="99">
        <v>42240</v>
      </c>
      <c r="C35" s="96" t="s">
        <v>148</v>
      </c>
      <c r="D35" s="97">
        <v>37836.99</v>
      </c>
    </row>
    <row r="36" spans="1:4" x14ac:dyDescent="0.2">
      <c r="A36" s="98"/>
      <c r="B36" s="99">
        <v>42248</v>
      </c>
      <c r="C36" s="96" t="s">
        <v>149</v>
      </c>
      <c r="D36" s="97">
        <v>9172.6</v>
      </c>
    </row>
    <row r="37" spans="1:4" x14ac:dyDescent="0.2">
      <c r="A37" s="98"/>
      <c r="B37" s="99">
        <v>42278</v>
      </c>
      <c r="C37" s="96" t="s">
        <v>164</v>
      </c>
      <c r="D37" s="97">
        <v>26043.84</v>
      </c>
    </row>
    <row r="38" spans="1:4" x14ac:dyDescent="0.2">
      <c r="A38" s="98"/>
      <c r="B38" s="99">
        <v>42298</v>
      </c>
      <c r="C38" s="96" t="s">
        <v>204</v>
      </c>
      <c r="D38" s="97">
        <v>31950.68</v>
      </c>
    </row>
    <row r="39" spans="1:4" x14ac:dyDescent="0.2">
      <c r="A39" s="98"/>
      <c r="B39" s="99">
        <v>42310</v>
      </c>
      <c r="C39" s="96" t="s">
        <v>223</v>
      </c>
      <c r="D39" s="97">
        <v>3739.73</v>
      </c>
    </row>
    <row r="40" spans="1:4" x14ac:dyDescent="0.2">
      <c r="A40" s="98"/>
      <c r="B40" s="99">
        <v>42317</v>
      </c>
      <c r="C40" s="96" t="s">
        <v>203</v>
      </c>
      <c r="D40" s="97">
        <v>32564.38</v>
      </c>
    </row>
    <row r="41" spans="1:4" x14ac:dyDescent="0.2">
      <c r="A41" s="98"/>
      <c r="B41" s="99">
        <v>42333</v>
      </c>
      <c r="C41" s="96" t="s">
        <v>210</v>
      </c>
      <c r="D41" s="97">
        <v>32756.16</v>
      </c>
    </row>
    <row r="42" spans="1:4" x14ac:dyDescent="0.2">
      <c r="A42" s="98"/>
      <c r="B42" s="99">
        <v>42339</v>
      </c>
      <c r="C42" s="96" t="s">
        <v>224</v>
      </c>
      <c r="D42" s="97">
        <v>5724.38</v>
      </c>
    </row>
    <row r="43" spans="1:4" x14ac:dyDescent="0.2">
      <c r="A43" s="98"/>
      <c r="B43" s="99">
        <v>42359</v>
      </c>
      <c r="C43" s="96" t="s">
        <v>247</v>
      </c>
      <c r="D43" s="97">
        <v>40986.300000000003</v>
      </c>
    </row>
    <row r="44" spans="1:4" x14ac:dyDescent="0.2">
      <c r="A44" s="96" t="s">
        <v>16</v>
      </c>
      <c r="B44" s="94"/>
      <c r="C44" s="94"/>
      <c r="D44" s="97">
        <v>1135096.49</v>
      </c>
    </row>
    <row r="45" spans="1:4" x14ac:dyDescent="0.2">
      <c r="A45" s="96" t="s">
        <v>10</v>
      </c>
      <c r="B45" s="96" t="s">
        <v>10</v>
      </c>
      <c r="C45" s="96" t="s">
        <v>10</v>
      </c>
      <c r="D45" s="97"/>
    </row>
    <row r="46" spans="1:4" x14ac:dyDescent="0.2">
      <c r="A46" s="96" t="s">
        <v>17</v>
      </c>
      <c r="B46" s="94"/>
      <c r="C46" s="94"/>
      <c r="D46" s="97"/>
    </row>
    <row r="47" spans="1:4" x14ac:dyDescent="0.2">
      <c r="A47" s="102" t="s">
        <v>18</v>
      </c>
      <c r="B47" s="103"/>
      <c r="C47" s="103"/>
      <c r="D47" s="104">
        <v>1135096.49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mc:Ignorable="x14ac xr xr2" xr:uid="{00000000-0001-0000-0300-000000000000}">
  <dimension ref="A3:F78"/>
  <sheetViews>
    <sheetView topLeftCell="A26" workbookViewId="0">
      <selection activeCell="E37" sqref="E37:E38"/>
    </sheetView>
  </sheetViews>
  <sheetFormatPr defaultColWidth="11.5703125" defaultRowHeight="12.75" x14ac:dyDescent="0.15"/>
  <cols>
    <col min="1" max="1" width="15.7109375" customWidth="1"/>
    <col min="2" max="2" width="36.140625" customWidth="1"/>
    <col min="4" max="4" width="16" customWidth="1"/>
    <col min="5" max="5" width="18.7109375" customWidth="1"/>
    <col min="6" max="6" width="27.28515625" customWidth="1"/>
  </cols>
  <sheetData>
    <row r="3" spans="1:6" ht="12.75" customHeight="1" x14ac:dyDescent="0.2">
      <c r="A3" s="5"/>
      <c r="B3" s="106" t="s">
        <v>25</v>
      </c>
      <c r="C3" s="106"/>
      <c r="D3" s="106"/>
      <c r="E3" s="106"/>
      <c r="F3" s="5"/>
    </row>
    <row r="4" spans="1:6" ht="15" x14ac:dyDescent="0.2">
      <c r="A4" s="5"/>
      <c r="B4" s="13"/>
      <c r="C4" s="13"/>
      <c r="D4" s="13"/>
      <c r="E4" s="13"/>
      <c r="F4" s="5"/>
    </row>
    <row r="5" spans="1:6" ht="49.5" customHeight="1" x14ac:dyDescent="0.2">
      <c r="A5" s="14" t="s">
        <v>6</v>
      </c>
      <c r="B5" s="15" t="s">
        <v>7</v>
      </c>
      <c r="C5" s="16" t="s">
        <v>8</v>
      </c>
      <c r="D5" s="16" t="s">
        <v>9</v>
      </c>
      <c r="E5" s="17" t="s">
        <v>19</v>
      </c>
      <c r="F5" s="14" t="s">
        <v>5</v>
      </c>
    </row>
    <row r="6" spans="1:6" ht="60" x14ac:dyDescent="0.2">
      <c r="A6" s="21">
        <v>42023</v>
      </c>
      <c r="B6" s="26" t="s">
        <v>31</v>
      </c>
      <c r="C6" s="26"/>
      <c r="D6" s="27"/>
      <c r="E6" s="28">
        <v>35769.86</v>
      </c>
      <c r="F6" s="25" t="s">
        <v>15</v>
      </c>
    </row>
    <row r="7" spans="1:6" ht="46.5" customHeight="1" x14ac:dyDescent="0.2">
      <c r="A7" s="21">
        <v>42034</v>
      </c>
      <c r="B7" s="26" t="s">
        <v>36</v>
      </c>
      <c r="C7" s="26"/>
      <c r="D7" s="27"/>
      <c r="E7" s="28">
        <v>27483.84</v>
      </c>
      <c r="F7" s="25" t="s">
        <v>15</v>
      </c>
    </row>
    <row r="8" spans="1:6" ht="62.25" customHeight="1" x14ac:dyDescent="0.2">
      <c r="A8" s="21">
        <v>42034</v>
      </c>
      <c r="B8" s="26" t="s">
        <v>37</v>
      </c>
      <c r="C8" s="26"/>
      <c r="D8" s="27"/>
      <c r="E8" s="28">
        <v>41573.97</v>
      </c>
      <c r="F8" s="25" t="s">
        <v>15</v>
      </c>
    </row>
    <row r="9" spans="1:6" ht="46.5" customHeight="1" x14ac:dyDescent="0.2">
      <c r="A9" s="21">
        <v>42034</v>
      </c>
      <c r="B9" s="26" t="s">
        <v>39</v>
      </c>
      <c r="C9" s="26"/>
      <c r="D9" s="27"/>
      <c r="E9" s="28">
        <v>7173.32</v>
      </c>
      <c r="F9" s="25" t="s">
        <v>15</v>
      </c>
    </row>
    <row r="10" spans="1:6" ht="46.5" customHeight="1" x14ac:dyDescent="0.2">
      <c r="A10" s="29">
        <v>42062</v>
      </c>
      <c r="B10" s="26" t="s">
        <v>50</v>
      </c>
      <c r="C10" s="26"/>
      <c r="D10" s="27"/>
      <c r="E10" s="28">
        <v>24824.11</v>
      </c>
      <c r="F10" s="25" t="s">
        <v>15</v>
      </c>
    </row>
    <row r="11" spans="1:6" ht="60" customHeight="1" x14ac:dyDescent="0.2">
      <c r="A11" s="29">
        <v>42062</v>
      </c>
      <c r="B11" s="26" t="s">
        <v>51</v>
      </c>
      <c r="C11" s="26"/>
      <c r="D11" s="27"/>
      <c r="E11" s="28">
        <v>16255.89</v>
      </c>
      <c r="F11" s="25" t="s">
        <v>15</v>
      </c>
    </row>
    <row r="12" spans="1:6" ht="60" x14ac:dyDescent="0.2">
      <c r="A12" s="29">
        <v>42062</v>
      </c>
      <c r="B12" s="26" t="s">
        <v>52</v>
      </c>
      <c r="C12" s="22"/>
      <c r="D12" s="23"/>
      <c r="E12" s="24">
        <v>37550.68</v>
      </c>
      <c r="F12" s="25" t="s">
        <v>15</v>
      </c>
    </row>
    <row r="13" spans="1:6" ht="45" x14ac:dyDescent="0.2">
      <c r="A13" s="29">
        <v>42062</v>
      </c>
      <c r="B13" s="26" t="s">
        <v>39</v>
      </c>
      <c r="C13" s="22"/>
      <c r="D13" s="23"/>
      <c r="E13" s="28">
        <v>6479.12</v>
      </c>
      <c r="F13" s="25" t="s">
        <v>15</v>
      </c>
    </row>
    <row r="14" spans="1:6" ht="69" customHeight="1" x14ac:dyDescent="0.2">
      <c r="A14" s="29">
        <v>42065</v>
      </c>
      <c r="B14" s="26" t="s">
        <v>53</v>
      </c>
      <c r="C14" s="22"/>
      <c r="D14" s="23"/>
      <c r="E14" s="24">
        <v>11822.47</v>
      </c>
      <c r="F14" s="25" t="s">
        <v>15</v>
      </c>
    </row>
    <row r="15" spans="1:6" ht="45" x14ac:dyDescent="0.2">
      <c r="A15" s="29">
        <v>42089</v>
      </c>
      <c r="B15" s="26" t="s">
        <v>66</v>
      </c>
      <c r="C15" s="22"/>
      <c r="D15" s="23"/>
      <c r="E15" s="28">
        <v>23050.959999999999</v>
      </c>
      <c r="F15" s="25" t="s">
        <v>15</v>
      </c>
    </row>
    <row r="16" spans="1:6" ht="60.75" customHeight="1" x14ac:dyDescent="0.2">
      <c r="A16" s="29">
        <v>42093</v>
      </c>
      <c r="B16" s="35" t="s">
        <v>67</v>
      </c>
      <c r="C16" s="42"/>
      <c r="D16" s="42"/>
      <c r="E16" s="37">
        <v>216148.49</v>
      </c>
      <c r="F16" s="38" t="s">
        <v>15</v>
      </c>
    </row>
    <row r="17" spans="1:6" ht="60" x14ac:dyDescent="0.2">
      <c r="A17" s="34">
        <v>42094</v>
      </c>
      <c r="B17" s="26" t="s">
        <v>70</v>
      </c>
      <c r="C17" s="42"/>
      <c r="D17" s="42"/>
      <c r="E17" s="37">
        <v>41573.97</v>
      </c>
      <c r="F17" s="38" t="s">
        <v>15</v>
      </c>
    </row>
    <row r="18" spans="1:6" ht="45" x14ac:dyDescent="0.2">
      <c r="A18" s="34">
        <v>42094</v>
      </c>
      <c r="B18" s="26" t="s">
        <v>39</v>
      </c>
      <c r="C18" s="62"/>
      <c r="D18" s="62"/>
      <c r="E18" s="37">
        <v>7173.33</v>
      </c>
      <c r="F18" s="38" t="s">
        <v>15</v>
      </c>
    </row>
    <row r="19" spans="1:6" ht="75" x14ac:dyDescent="0.2">
      <c r="A19" s="34">
        <v>42096</v>
      </c>
      <c r="B19" s="26" t="s">
        <v>71</v>
      </c>
      <c r="C19" s="62"/>
      <c r="D19" s="62"/>
      <c r="E19" s="37">
        <v>18209.32</v>
      </c>
      <c r="F19" s="38" t="s">
        <v>15</v>
      </c>
    </row>
    <row r="20" spans="1:6" ht="60" x14ac:dyDescent="0.2">
      <c r="A20" s="34">
        <v>42124</v>
      </c>
      <c r="B20" s="26" t="s">
        <v>83</v>
      </c>
      <c r="C20" s="89"/>
      <c r="D20" s="89"/>
      <c r="E20" s="37">
        <v>40232.879999999997</v>
      </c>
      <c r="F20" s="38" t="s">
        <v>15</v>
      </c>
    </row>
    <row r="21" spans="1:6" ht="45" x14ac:dyDescent="0.2">
      <c r="A21" s="34">
        <v>42124</v>
      </c>
      <c r="B21" s="27" t="s">
        <v>39</v>
      </c>
      <c r="C21" s="91"/>
      <c r="D21" s="91"/>
      <c r="E21" s="88">
        <v>6941.92</v>
      </c>
      <c r="F21" s="38" t="s">
        <v>15</v>
      </c>
    </row>
    <row r="22" spans="1:6" ht="45" x14ac:dyDescent="0.2">
      <c r="A22" s="34">
        <v>42129</v>
      </c>
      <c r="B22" s="27" t="s">
        <v>79</v>
      </c>
      <c r="C22" s="92"/>
      <c r="D22" s="92"/>
      <c r="E22" s="67">
        <v>7287.12</v>
      </c>
      <c r="F22" s="38" t="s">
        <v>15</v>
      </c>
    </row>
    <row r="23" spans="1:6" ht="75" x14ac:dyDescent="0.2">
      <c r="A23" s="34">
        <v>42136</v>
      </c>
      <c r="B23" s="26" t="s">
        <v>81</v>
      </c>
      <c r="C23" s="90"/>
      <c r="D23" s="90"/>
      <c r="E23" s="24">
        <v>94750.68</v>
      </c>
      <c r="F23" s="38" t="s">
        <v>15</v>
      </c>
    </row>
    <row r="24" spans="1:6" ht="60" x14ac:dyDescent="0.2">
      <c r="A24" s="34">
        <v>42151</v>
      </c>
      <c r="B24" s="26" t="s">
        <v>84</v>
      </c>
      <c r="C24" s="42"/>
      <c r="D24" s="42"/>
      <c r="E24" s="24">
        <v>41573.97</v>
      </c>
      <c r="F24" s="38" t="s">
        <v>15</v>
      </c>
    </row>
    <row r="25" spans="1:6" ht="45" x14ac:dyDescent="0.2">
      <c r="A25" s="34">
        <v>42153</v>
      </c>
      <c r="B25" s="27" t="s">
        <v>39</v>
      </c>
      <c r="C25" s="42"/>
      <c r="D25" s="42"/>
      <c r="E25" s="24">
        <v>7173.32</v>
      </c>
      <c r="F25" s="38" t="s">
        <v>15</v>
      </c>
    </row>
    <row r="26" spans="1:6" ht="66" customHeight="1" x14ac:dyDescent="0.2">
      <c r="A26" s="34">
        <v>42156</v>
      </c>
      <c r="B26" s="26" t="s">
        <v>87</v>
      </c>
      <c r="C26" s="39"/>
      <c r="D26" s="39"/>
      <c r="E26" s="24">
        <v>15706.85</v>
      </c>
      <c r="F26" s="38" t="s">
        <v>15</v>
      </c>
    </row>
    <row r="27" spans="1:6" ht="45" x14ac:dyDescent="0.2">
      <c r="A27" s="34">
        <v>42170</v>
      </c>
      <c r="B27" s="26" t="s">
        <v>97</v>
      </c>
      <c r="C27" s="39"/>
      <c r="D27" s="39"/>
      <c r="E27" s="24">
        <v>16895.89</v>
      </c>
      <c r="F27" s="38" t="s">
        <v>15</v>
      </c>
    </row>
    <row r="28" spans="1:6" ht="60" x14ac:dyDescent="0.2">
      <c r="A28" s="34">
        <v>42184</v>
      </c>
      <c r="B28" s="26" t="s">
        <v>98</v>
      </c>
      <c r="C28" s="39"/>
      <c r="D28" s="39"/>
      <c r="E28" s="24">
        <v>40232.879999999997</v>
      </c>
      <c r="F28" s="38" t="s">
        <v>15</v>
      </c>
    </row>
    <row r="29" spans="1:6" ht="45" x14ac:dyDescent="0.2">
      <c r="A29" s="34">
        <v>42185</v>
      </c>
      <c r="B29" s="27" t="s">
        <v>39</v>
      </c>
      <c r="C29" s="39"/>
      <c r="D29" s="39"/>
      <c r="E29" s="24">
        <v>6941.91</v>
      </c>
      <c r="F29" s="38" t="s">
        <v>15</v>
      </c>
    </row>
    <row r="30" spans="1:6" ht="45" x14ac:dyDescent="0.2">
      <c r="A30" s="34">
        <v>42186</v>
      </c>
      <c r="B30" s="26" t="s">
        <v>99</v>
      </c>
      <c r="C30" s="39"/>
      <c r="D30" s="39"/>
      <c r="E30" s="24">
        <v>12383.01</v>
      </c>
      <c r="F30" s="38" t="s">
        <v>15</v>
      </c>
    </row>
    <row r="31" spans="1:6" ht="72.75" customHeight="1" x14ac:dyDescent="0.2">
      <c r="A31" s="34">
        <v>42205</v>
      </c>
      <c r="B31" s="26" t="s">
        <v>117</v>
      </c>
      <c r="C31" s="39"/>
      <c r="D31" s="39"/>
      <c r="E31" s="24">
        <v>41589.040000000001</v>
      </c>
      <c r="F31" s="38" t="s">
        <v>15</v>
      </c>
    </row>
    <row r="32" spans="1:6" ht="60" x14ac:dyDescent="0.2">
      <c r="A32" s="34">
        <v>42215</v>
      </c>
      <c r="B32" s="26" t="s">
        <v>132</v>
      </c>
      <c r="C32" s="42"/>
      <c r="D32" s="42"/>
      <c r="E32" s="24">
        <v>41573.97</v>
      </c>
      <c r="F32" s="38" t="s">
        <v>15</v>
      </c>
    </row>
    <row r="33" spans="1:6" ht="62.25" customHeight="1" x14ac:dyDescent="0.2">
      <c r="A33" s="34">
        <v>42216</v>
      </c>
      <c r="B33" s="39" t="s">
        <v>133</v>
      </c>
      <c r="C33" s="39"/>
      <c r="D33" s="39"/>
      <c r="E33" s="24">
        <v>7173.32</v>
      </c>
      <c r="F33" s="38" t="s">
        <v>15</v>
      </c>
    </row>
    <row r="34" spans="1:6" ht="57.75" customHeight="1" x14ac:dyDescent="0.2">
      <c r="A34" s="34">
        <v>42230</v>
      </c>
      <c r="B34" s="39" t="s">
        <v>140</v>
      </c>
      <c r="C34" s="39"/>
      <c r="D34" s="39"/>
      <c r="E34" s="24">
        <v>18775.34</v>
      </c>
      <c r="F34" s="38" t="s">
        <v>15</v>
      </c>
    </row>
    <row r="35" spans="1:6" ht="75" x14ac:dyDescent="0.2">
      <c r="A35" s="34">
        <v>42240</v>
      </c>
      <c r="B35" s="26" t="s">
        <v>148</v>
      </c>
      <c r="C35" s="42"/>
      <c r="D35" s="42"/>
      <c r="E35" s="24">
        <v>37836.99</v>
      </c>
      <c r="F35" s="38" t="s">
        <v>15</v>
      </c>
    </row>
    <row r="36" spans="1:6" ht="45" x14ac:dyDescent="0.2">
      <c r="A36" s="40">
        <v>42248</v>
      </c>
      <c r="B36" s="39" t="s">
        <v>149</v>
      </c>
      <c r="C36" s="39"/>
      <c r="D36" s="39"/>
      <c r="E36" s="24">
        <v>9172.6</v>
      </c>
      <c r="F36" s="38" t="s">
        <v>15</v>
      </c>
    </row>
    <row r="37" spans="1:6" ht="45" x14ac:dyDescent="0.2">
      <c r="A37" s="34">
        <v>42278</v>
      </c>
      <c r="B37" s="63" t="s">
        <v>164</v>
      </c>
      <c r="C37" s="39"/>
      <c r="D37" s="39"/>
      <c r="E37" s="24">
        <v>26043.84</v>
      </c>
      <c r="F37" s="38" t="s">
        <v>15</v>
      </c>
    </row>
    <row r="38" spans="1:6" ht="45" x14ac:dyDescent="0.2">
      <c r="A38" s="34">
        <v>42298</v>
      </c>
      <c r="B38" s="63" t="s">
        <v>204</v>
      </c>
      <c r="C38" s="39"/>
      <c r="D38" s="39"/>
      <c r="E38" s="24">
        <v>31950.68</v>
      </c>
      <c r="F38" s="38" t="s">
        <v>15</v>
      </c>
    </row>
    <row r="39" spans="1:6" ht="45" x14ac:dyDescent="0.2">
      <c r="A39" s="34">
        <v>42310</v>
      </c>
      <c r="B39" s="26" t="s">
        <v>223</v>
      </c>
      <c r="C39" s="39"/>
      <c r="D39" s="39"/>
      <c r="E39" s="24">
        <v>3739.73</v>
      </c>
      <c r="F39" s="38" t="s">
        <v>15</v>
      </c>
    </row>
    <row r="40" spans="1:6" ht="45" x14ac:dyDescent="0.2">
      <c r="A40" s="34">
        <v>42317</v>
      </c>
      <c r="B40" s="41" t="s">
        <v>203</v>
      </c>
      <c r="C40" s="42"/>
      <c r="D40" s="42"/>
      <c r="E40" s="37">
        <v>32564.38</v>
      </c>
      <c r="F40" s="38" t="s">
        <v>15</v>
      </c>
    </row>
    <row r="41" spans="1:6" ht="45" x14ac:dyDescent="0.2">
      <c r="A41" s="34">
        <v>42333</v>
      </c>
      <c r="B41" s="63" t="s">
        <v>210</v>
      </c>
      <c r="C41" s="39"/>
      <c r="D41" s="39"/>
      <c r="E41" s="24">
        <v>32756.16</v>
      </c>
      <c r="F41" s="38" t="s">
        <v>15</v>
      </c>
    </row>
    <row r="42" spans="1:6" ht="32.25" customHeight="1" x14ac:dyDescent="0.2">
      <c r="A42" s="34">
        <v>42339</v>
      </c>
      <c r="B42" s="39" t="s">
        <v>224</v>
      </c>
      <c r="C42" s="39"/>
      <c r="D42" s="39"/>
      <c r="E42" s="24">
        <v>5724.38</v>
      </c>
      <c r="F42" s="38" t="s">
        <v>15</v>
      </c>
    </row>
    <row r="43" spans="1:6" ht="45" x14ac:dyDescent="0.2">
      <c r="A43" s="34">
        <v>42359</v>
      </c>
      <c r="B43" s="41" t="s">
        <v>247</v>
      </c>
      <c r="C43" s="39"/>
      <c r="D43" s="39"/>
      <c r="E43" s="24">
        <v>40986.300000000003</v>
      </c>
      <c r="F43" s="38" t="s">
        <v>15</v>
      </c>
    </row>
    <row r="44" spans="1:6" ht="15" x14ac:dyDescent="0.2">
      <c r="A44" s="34"/>
      <c r="B44" s="26"/>
      <c r="C44" s="39"/>
      <c r="D44" s="39"/>
      <c r="E44" s="24"/>
      <c r="F44" s="38" t="s">
        <v>15</v>
      </c>
    </row>
    <row r="45" spans="1:6" ht="15" x14ac:dyDescent="0.2">
      <c r="A45" s="34"/>
      <c r="B45" s="63"/>
      <c r="C45" s="39"/>
      <c r="D45" s="39"/>
      <c r="E45" s="24"/>
      <c r="F45" s="38" t="s">
        <v>15</v>
      </c>
    </row>
    <row r="46" spans="1:6" ht="15" x14ac:dyDescent="0.2">
      <c r="A46" s="34"/>
      <c r="B46" s="39"/>
      <c r="C46" s="42"/>
      <c r="D46" s="42"/>
      <c r="E46" s="24"/>
      <c r="F46" s="38" t="s">
        <v>15</v>
      </c>
    </row>
    <row r="47" spans="1:6" ht="15" x14ac:dyDescent="0.2">
      <c r="A47" s="34"/>
      <c r="B47" s="39"/>
      <c r="C47" s="39"/>
      <c r="D47" s="39"/>
      <c r="E47" s="24"/>
      <c r="F47" s="38" t="s">
        <v>15</v>
      </c>
    </row>
    <row r="48" spans="1:6" ht="15" x14ac:dyDescent="0.2">
      <c r="A48" s="34"/>
      <c r="B48" s="39"/>
      <c r="C48" s="39"/>
      <c r="D48" s="39"/>
      <c r="E48" s="24"/>
      <c r="F48" s="38" t="s">
        <v>15</v>
      </c>
    </row>
    <row r="49" spans="1:6" ht="45.75" customHeight="1" x14ac:dyDescent="0.2">
      <c r="A49" s="83"/>
      <c r="B49" s="39"/>
      <c r="C49" s="39"/>
      <c r="D49" s="39"/>
      <c r="E49" s="24"/>
      <c r="F49" s="38" t="s">
        <v>15</v>
      </c>
    </row>
    <row r="50" spans="1:6" ht="45.75" customHeight="1" x14ac:dyDescent="0.2">
      <c r="A50" s="83"/>
      <c r="B50" s="39"/>
      <c r="C50" s="39"/>
      <c r="D50" s="39"/>
      <c r="E50" s="24"/>
      <c r="F50" s="38" t="s">
        <v>15</v>
      </c>
    </row>
    <row r="51" spans="1:6" ht="15" x14ac:dyDescent="0.2">
      <c r="A51" s="83"/>
      <c r="B51" s="39"/>
      <c r="C51" s="39"/>
      <c r="D51" s="39"/>
      <c r="E51" s="24"/>
      <c r="F51" s="38" t="s">
        <v>15</v>
      </c>
    </row>
    <row r="52" spans="1:6" ht="15" x14ac:dyDescent="0.2">
      <c r="A52" s="83"/>
      <c r="B52" s="39"/>
      <c r="C52" s="39"/>
      <c r="D52" s="39"/>
      <c r="E52" s="24"/>
      <c r="F52" s="38" t="s">
        <v>15</v>
      </c>
    </row>
    <row r="53" spans="1:6" ht="15" x14ac:dyDescent="0.2">
      <c r="A53" s="43"/>
      <c r="B53" s="39"/>
      <c r="C53" s="39"/>
      <c r="D53" s="39"/>
      <c r="E53" s="24"/>
      <c r="F53" s="38"/>
    </row>
    <row r="54" spans="1:6" ht="15" x14ac:dyDescent="0.2">
      <c r="A54" s="44"/>
      <c r="B54" s="42"/>
      <c r="C54" s="42"/>
      <c r="D54" s="42"/>
      <c r="E54" s="45"/>
      <c r="F54" s="38"/>
    </row>
    <row r="55" spans="1:6" ht="15" x14ac:dyDescent="0.2">
      <c r="A55" s="44"/>
      <c r="B55" s="42"/>
      <c r="C55" s="42"/>
      <c r="D55" s="42"/>
      <c r="E55" s="45"/>
      <c r="F55" s="38"/>
    </row>
    <row r="56" spans="1:6" ht="15" x14ac:dyDescent="0.2">
      <c r="A56" s="44"/>
      <c r="B56" s="42"/>
      <c r="C56" s="42"/>
      <c r="D56" s="42"/>
      <c r="E56" s="45"/>
      <c r="F56" s="38"/>
    </row>
    <row r="57" spans="1:6" ht="15" x14ac:dyDescent="0.2">
      <c r="A57" s="43"/>
      <c r="B57" s="39"/>
      <c r="C57" s="39"/>
      <c r="D57" s="39"/>
      <c r="E57" s="24"/>
      <c r="F57" s="38"/>
    </row>
    <row r="58" spans="1:6" ht="15" x14ac:dyDescent="0.2">
      <c r="A58" s="43"/>
      <c r="B58" s="39"/>
      <c r="C58" s="39"/>
      <c r="D58" s="39"/>
      <c r="E58" s="24"/>
      <c r="F58" s="38"/>
    </row>
    <row r="59" spans="1:6" ht="15" x14ac:dyDescent="0.2">
      <c r="A59" s="43"/>
      <c r="B59" s="39"/>
      <c r="C59" s="39"/>
      <c r="D59" s="39"/>
      <c r="E59" s="24"/>
      <c r="F59" s="38"/>
    </row>
    <row r="60" spans="1:6" ht="15" x14ac:dyDescent="0.2">
      <c r="A60" s="43"/>
      <c r="B60" s="39"/>
      <c r="C60" s="39"/>
      <c r="D60" s="39"/>
      <c r="E60" s="24"/>
      <c r="F60" s="38"/>
    </row>
    <row r="61" spans="1:6" ht="15" x14ac:dyDescent="0.2">
      <c r="A61" s="43"/>
      <c r="B61" s="39"/>
      <c r="C61" s="39"/>
      <c r="D61" s="39"/>
      <c r="E61" s="24"/>
      <c r="F61" s="38"/>
    </row>
    <row r="62" spans="1:6" ht="15" x14ac:dyDescent="0.2">
      <c r="A62" s="43"/>
      <c r="B62" s="39"/>
      <c r="C62" s="39"/>
      <c r="D62" s="39"/>
      <c r="E62" s="24"/>
      <c r="F62" s="46"/>
    </row>
    <row r="63" spans="1:6" ht="15" x14ac:dyDescent="0.2">
      <c r="A63" s="44"/>
      <c r="B63" s="47"/>
      <c r="C63" s="47"/>
      <c r="D63" s="47"/>
      <c r="E63" s="45"/>
      <c r="F63" s="48"/>
    </row>
    <row r="64" spans="1:6" ht="15" x14ac:dyDescent="0.2">
      <c r="A64" s="43"/>
      <c r="B64" s="39"/>
      <c r="C64" s="39"/>
      <c r="D64" s="39"/>
      <c r="E64" s="24"/>
      <c r="F64" s="49"/>
    </row>
    <row r="65" spans="1:6" ht="15" x14ac:dyDescent="0.2">
      <c r="A65" s="43"/>
      <c r="B65" s="39"/>
      <c r="C65" s="39"/>
      <c r="D65" s="39"/>
      <c r="E65" s="24"/>
      <c r="F65" s="38"/>
    </row>
    <row r="66" spans="1:6" ht="15" x14ac:dyDescent="0.2">
      <c r="A66" s="43"/>
      <c r="B66" s="39"/>
      <c r="C66" s="39"/>
      <c r="D66" s="39"/>
      <c r="E66" s="24"/>
      <c r="F66" s="38"/>
    </row>
    <row r="67" spans="1:6" ht="15" x14ac:dyDescent="0.2">
      <c r="A67" s="43"/>
      <c r="B67" s="39"/>
      <c r="C67" s="39"/>
      <c r="D67" s="39"/>
      <c r="E67" s="24"/>
      <c r="F67" s="38"/>
    </row>
    <row r="68" spans="1:6" ht="15" x14ac:dyDescent="0.2">
      <c r="A68" s="43"/>
      <c r="B68" s="39"/>
      <c r="C68" s="39"/>
      <c r="D68" s="39"/>
      <c r="E68" s="24"/>
      <c r="F68" s="38"/>
    </row>
    <row r="69" spans="1:6" ht="15" x14ac:dyDescent="0.2">
      <c r="A69" s="43"/>
      <c r="B69" s="39"/>
      <c r="C69" s="39"/>
      <c r="D69" s="39"/>
      <c r="E69" s="24"/>
      <c r="F69" s="38"/>
    </row>
    <row r="70" spans="1:6" ht="15" x14ac:dyDescent="0.2">
      <c r="A70" s="43"/>
      <c r="B70" s="39"/>
      <c r="C70" s="39"/>
      <c r="D70" s="39"/>
      <c r="E70" s="24"/>
      <c r="F70" s="38"/>
    </row>
    <row r="71" spans="1:6" ht="15" x14ac:dyDescent="0.2">
      <c r="A71" s="43"/>
      <c r="B71" s="39"/>
      <c r="C71" s="39"/>
      <c r="D71" s="39"/>
      <c r="E71" s="24"/>
      <c r="F71" s="38"/>
    </row>
    <row r="72" spans="1:6" ht="15" x14ac:dyDescent="0.2">
      <c r="A72" s="43"/>
      <c r="B72" s="50"/>
      <c r="C72" s="50"/>
      <c r="D72" s="51"/>
      <c r="E72" s="24"/>
      <c r="F72" s="38"/>
    </row>
    <row r="73" spans="1:6" ht="15" x14ac:dyDescent="0.2">
      <c r="A73" s="43"/>
      <c r="B73" s="50"/>
      <c r="C73" s="50"/>
      <c r="D73" s="51"/>
      <c r="E73" s="24"/>
      <c r="F73" s="38"/>
    </row>
    <row r="74" spans="1:6" ht="15" x14ac:dyDescent="0.2">
      <c r="A74" s="43"/>
      <c r="B74" s="50"/>
      <c r="C74" s="50"/>
      <c r="D74" s="51"/>
      <c r="E74" s="24"/>
      <c r="F74" s="38"/>
    </row>
    <row r="75" spans="1:6" ht="15" x14ac:dyDescent="0.2">
      <c r="A75" s="43"/>
      <c r="B75" s="50"/>
      <c r="C75" s="50"/>
      <c r="D75" s="51"/>
      <c r="E75" s="24"/>
      <c r="F75" s="38"/>
    </row>
    <row r="76" spans="1:6" ht="15" x14ac:dyDescent="0.2">
      <c r="A76" s="43"/>
      <c r="B76" s="50"/>
      <c r="C76" s="50"/>
      <c r="D76" s="51"/>
      <c r="E76" s="24"/>
      <c r="F76" s="38"/>
    </row>
    <row r="77" spans="1:6" ht="15" x14ac:dyDescent="0.2">
      <c r="A77" s="52"/>
      <c r="B77" s="53"/>
      <c r="C77" s="53"/>
      <c r="D77" s="54"/>
      <c r="E77" s="55"/>
      <c r="F77" s="46"/>
    </row>
    <row r="78" spans="1:6" ht="15" x14ac:dyDescent="0.2">
      <c r="A78" s="56" t="s">
        <v>23</v>
      </c>
      <c r="B78" s="57"/>
      <c r="C78" s="58"/>
      <c r="D78" s="58"/>
      <c r="E78" s="59">
        <f>SUM(E6:E77)</f>
        <v>1135096.4899999995</v>
      </c>
      <c r="F78" s="48"/>
    </row>
  </sheetData>
  <sheetProtection selectLockedCells="1" selectUnlockedCells="1"/>
  <mergeCells count="1">
    <mergeCell ref="B3:E3"/>
  </mergeCells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Отчет Пожертвования 2015</vt:lpstr>
      <vt:lpstr>Данные Пожертвования_2015</vt:lpstr>
      <vt:lpstr>Отчет Проценты 2015</vt:lpstr>
      <vt:lpstr>Данные Проценты_2015</vt:lpstr>
      <vt:lpstr>'Данные Пожертвования_2015'!Excel_BuiltIn__FilterDatabase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2014-07-31T09:13:24Z</dcterms:created>
  <dcterms:modified xsi:type="dcterms:W3CDTF">2016-01-11T09:50:35Z</dcterms:modified>
</cp:coreProperties>
</file>